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O:\____OI\_VEŘEJNÉ ZAKÁZKY\veřejné_zakázky_2024\Zelené cesty městem - III. etapa - následná\VV\Rozpočet oparvený\"/>
    </mc:Choice>
  </mc:AlternateContent>
  <bookViews>
    <workbookView xWindow="0" yWindow="0" windowWidth="23040" windowHeight="9408"/>
  </bookViews>
  <sheets>
    <sheet name="Stavební rozpočet" sheetId="1" r:id="rId1"/>
    <sheet name="Krycí list rozpočtu" sheetId="2" r:id="rId2"/>
  </sheets>
  <calcPr calcId="152511" iterateDelta="1E-4"/>
</workbook>
</file>

<file path=xl/calcChain.xml><?xml version="1.0" encoding="utf-8"?>
<calcChain xmlns="http://schemas.openxmlformats.org/spreadsheetml/2006/main">
  <c r="I17" i="2" l="1"/>
  <c r="F17" i="2"/>
  <c r="AF57" i="1"/>
  <c r="AN57" i="1" s="1"/>
  <c r="AE57" i="1"/>
  <c r="H57" i="1" s="1"/>
  <c r="AA57" i="1"/>
  <c r="Z57" i="1"/>
  <c r="O57" i="1"/>
  <c r="L57" i="1"/>
  <c r="J57" i="1"/>
  <c r="AB57" i="1" s="1"/>
  <c r="AF56" i="1"/>
  <c r="AN56" i="1" s="1"/>
  <c r="AE56" i="1"/>
  <c r="AM56" i="1" s="1"/>
  <c r="AA56" i="1"/>
  <c r="Z56" i="1"/>
  <c r="O56" i="1"/>
  <c r="L56" i="1"/>
  <c r="J56" i="1"/>
  <c r="AB56" i="1" s="1"/>
  <c r="H56" i="1"/>
  <c r="AF55" i="1"/>
  <c r="AN55" i="1" s="1"/>
  <c r="AE55" i="1"/>
  <c r="H55" i="1" s="1"/>
  <c r="I55" i="1" s="1"/>
  <c r="AB55" i="1"/>
  <c r="AA55" i="1"/>
  <c r="Z55" i="1"/>
  <c r="O55" i="1"/>
  <c r="L55" i="1"/>
  <c r="J55" i="1"/>
  <c r="AF53" i="1"/>
  <c r="AN53" i="1" s="1"/>
  <c r="AE53" i="1"/>
  <c r="AM53" i="1" s="1"/>
  <c r="AA53" i="1"/>
  <c r="Z53" i="1"/>
  <c r="O53" i="1"/>
  <c r="L53" i="1"/>
  <c r="J53" i="1"/>
  <c r="AB53" i="1" s="1"/>
  <c r="H53" i="1"/>
  <c r="I53" i="1" s="1"/>
  <c r="AF51" i="1"/>
  <c r="AN51" i="1" s="1"/>
  <c r="AE51" i="1"/>
  <c r="H51" i="1" s="1"/>
  <c r="AA51" i="1"/>
  <c r="Z51" i="1"/>
  <c r="O51" i="1"/>
  <c r="L51" i="1"/>
  <c r="J51" i="1"/>
  <c r="AB51" i="1" s="1"/>
  <c r="AF49" i="1"/>
  <c r="AN49" i="1" s="1"/>
  <c r="AE49" i="1"/>
  <c r="AM49" i="1" s="1"/>
  <c r="AA49" i="1"/>
  <c r="Z49" i="1"/>
  <c r="O49" i="1"/>
  <c r="L49" i="1"/>
  <c r="J49" i="1"/>
  <c r="AB49" i="1" s="1"/>
  <c r="AF47" i="1"/>
  <c r="AN47" i="1" s="1"/>
  <c r="AE47" i="1"/>
  <c r="H47" i="1" s="1"/>
  <c r="AA47" i="1"/>
  <c r="Z47" i="1"/>
  <c r="O47" i="1"/>
  <c r="L47" i="1"/>
  <c r="J47" i="1"/>
  <c r="AB47" i="1" s="1"/>
  <c r="AF45" i="1"/>
  <c r="AN45" i="1" s="1"/>
  <c r="AE45" i="1"/>
  <c r="AM45" i="1" s="1"/>
  <c r="AA45" i="1"/>
  <c r="Z45" i="1"/>
  <c r="O45" i="1"/>
  <c r="L45" i="1"/>
  <c r="L41" i="1" s="1"/>
  <c r="J45" i="1"/>
  <c r="AB45" i="1" s="1"/>
  <c r="H45" i="1"/>
  <c r="I45" i="1" s="1"/>
  <c r="AF42" i="1"/>
  <c r="AN42" i="1" s="1"/>
  <c r="AE42" i="1"/>
  <c r="H42" i="1" s="1"/>
  <c r="AA42" i="1"/>
  <c r="Z42" i="1"/>
  <c r="O42" i="1"/>
  <c r="L42" i="1"/>
  <c r="J42" i="1"/>
  <c r="AB42" i="1" s="1"/>
  <c r="W41" i="1"/>
  <c r="V41" i="1"/>
  <c r="U41" i="1"/>
  <c r="T41" i="1"/>
  <c r="S41" i="1"/>
  <c r="R41" i="1"/>
  <c r="AF39" i="1"/>
  <c r="AN39" i="1" s="1"/>
  <c r="AE39" i="1"/>
  <c r="AM39" i="1" s="1"/>
  <c r="AA39" i="1"/>
  <c r="Z39" i="1"/>
  <c r="O39" i="1"/>
  <c r="L39" i="1"/>
  <c r="J39" i="1"/>
  <c r="AB39" i="1" s="1"/>
  <c r="H39" i="1"/>
  <c r="AF38" i="1"/>
  <c r="AN38" i="1" s="1"/>
  <c r="AE38" i="1"/>
  <c r="AM38" i="1" s="1"/>
  <c r="AA38" i="1"/>
  <c r="Z38" i="1"/>
  <c r="O38" i="1"/>
  <c r="L38" i="1"/>
  <c r="J38" i="1"/>
  <c r="AB38" i="1" s="1"/>
  <c r="H38" i="1"/>
  <c r="AF37" i="1"/>
  <c r="AN37" i="1" s="1"/>
  <c r="AE37" i="1"/>
  <c r="AM37" i="1" s="1"/>
  <c r="AA37" i="1"/>
  <c r="Z37" i="1"/>
  <c r="O37" i="1"/>
  <c r="L37" i="1"/>
  <c r="J37" i="1"/>
  <c r="AB37" i="1" s="1"/>
  <c r="AF35" i="1"/>
  <c r="AN35" i="1" s="1"/>
  <c r="AE35" i="1"/>
  <c r="AM35" i="1" s="1"/>
  <c r="AA35" i="1"/>
  <c r="Z35" i="1"/>
  <c r="O35" i="1"/>
  <c r="L35" i="1"/>
  <c r="J35" i="1"/>
  <c r="AB35" i="1" s="1"/>
  <c r="AF34" i="1"/>
  <c r="AN34" i="1" s="1"/>
  <c r="AE34" i="1"/>
  <c r="AM34" i="1" s="1"/>
  <c r="AA34" i="1"/>
  <c r="Z34" i="1"/>
  <c r="O34" i="1"/>
  <c r="L34" i="1"/>
  <c r="J34" i="1"/>
  <c r="AB34" i="1" s="1"/>
  <c r="H34" i="1"/>
  <c r="AF32" i="1"/>
  <c r="AN32" i="1" s="1"/>
  <c r="AE32" i="1"/>
  <c r="AM32" i="1" s="1"/>
  <c r="AA32" i="1"/>
  <c r="Z32" i="1"/>
  <c r="O32" i="1"/>
  <c r="L32" i="1"/>
  <c r="J32" i="1"/>
  <c r="AB32" i="1" s="1"/>
  <c r="AF30" i="1"/>
  <c r="AN30" i="1" s="1"/>
  <c r="AE30" i="1"/>
  <c r="H30" i="1" s="1"/>
  <c r="AA30" i="1"/>
  <c r="Z30" i="1"/>
  <c r="O30" i="1"/>
  <c r="L30" i="1"/>
  <c r="J30" i="1"/>
  <c r="AB30" i="1" s="1"/>
  <c r="X29" i="1"/>
  <c r="W29" i="1"/>
  <c r="V29" i="1"/>
  <c r="U29" i="1"/>
  <c r="T29" i="1"/>
  <c r="S29" i="1"/>
  <c r="R29" i="1"/>
  <c r="L29" i="1"/>
  <c r="AF28" i="1"/>
  <c r="AN28" i="1" s="1"/>
  <c r="AE28" i="1"/>
  <c r="AM28" i="1" s="1"/>
  <c r="AA28" i="1"/>
  <c r="AJ27" i="1" s="1"/>
  <c r="Z28" i="1"/>
  <c r="AI27" i="1" s="1"/>
  <c r="O28" i="1"/>
  <c r="P27" i="1" s="1"/>
  <c r="L28" i="1"/>
  <c r="L27" i="1" s="1"/>
  <c r="J28" i="1"/>
  <c r="AB28" i="1" s="1"/>
  <c r="AK27" i="1" s="1"/>
  <c r="X27" i="1"/>
  <c r="W27" i="1"/>
  <c r="V27" i="1"/>
  <c r="U27" i="1"/>
  <c r="T27" i="1"/>
  <c r="S27" i="1"/>
  <c r="R27" i="1"/>
  <c r="AF25" i="1"/>
  <c r="AN25" i="1" s="1"/>
  <c r="AE25" i="1"/>
  <c r="AM25" i="1" s="1"/>
  <c r="AA25" i="1"/>
  <c r="Z25" i="1"/>
  <c r="O25" i="1"/>
  <c r="P24" i="1" s="1"/>
  <c r="L25" i="1"/>
  <c r="L24" i="1" s="1"/>
  <c r="J25" i="1"/>
  <c r="AB25" i="1" s="1"/>
  <c r="AK24" i="1" s="1"/>
  <c r="H25" i="1"/>
  <c r="H24" i="1" s="1"/>
  <c r="AJ24" i="1"/>
  <c r="AI24" i="1"/>
  <c r="X24" i="1"/>
  <c r="W24" i="1"/>
  <c r="V24" i="1"/>
  <c r="U24" i="1"/>
  <c r="T24" i="1"/>
  <c r="S24" i="1"/>
  <c r="R24" i="1"/>
  <c r="AF22" i="1"/>
  <c r="AN22" i="1" s="1"/>
  <c r="AE22" i="1"/>
  <c r="AM22" i="1" s="1"/>
  <c r="AA22" i="1"/>
  <c r="AJ21" i="1" s="1"/>
  <c r="Z22" i="1"/>
  <c r="L22" i="1"/>
  <c r="L21" i="1" s="1"/>
  <c r="J22" i="1"/>
  <c r="AB22" i="1" s="1"/>
  <c r="AK21" i="1" s="1"/>
  <c r="AI21" i="1"/>
  <c r="X21" i="1"/>
  <c r="W21" i="1"/>
  <c r="V21" i="1"/>
  <c r="U21" i="1"/>
  <c r="T21" i="1"/>
  <c r="S21" i="1"/>
  <c r="R21" i="1"/>
  <c r="AF19" i="1"/>
  <c r="AN19" i="1" s="1"/>
  <c r="AE19" i="1"/>
  <c r="AM19" i="1" s="1"/>
  <c r="AA19" i="1"/>
  <c r="Z19" i="1"/>
  <c r="O19" i="1"/>
  <c r="L19" i="1"/>
  <c r="J19" i="1"/>
  <c r="AB19" i="1" s="1"/>
  <c r="AF17" i="1"/>
  <c r="AN17" i="1" s="1"/>
  <c r="AE17" i="1"/>
  <c r="AM17" i="1" s="1"/>
  <c r="AA17" i="1"/>
  <c r="Z17" i="1"/>
  <c r="O17" i="1"/>
  <c r="L17" i="1"/>
  <c r="J17" i="1"/>
  <c r="AB17" i="1" s="1"/>
  <c r="AF15" i="1"/>
  <c r="AN15" i="1" s="1"/>
  <c r="AE15" i="1"/>
  <c r="AM15" i="1" s="1"/>
  <c r="AA15" i="1"/>
  <c r="Z15" i="1"/>
  <c r="O15" i="1"/>
  <c r="L15" i="1"/>
  <c r="J15" i="1"/>
  <c r="AB15" i="1" s="1"/>
  <c r="H15" i="1"/>
  <c r="AF13" i="1"/>
  <c r="AN13" i="1" s="1"/>
  <c r="AE13" i="1"/>
  <c r="H13" i="1" s="1"/>
  <c r="AA13" i="1"/>
  <c r="Z13" i="1"/>
  <c r="O13" i="1"/>
  <c r="L13" i="1"/>
  <c r="J13" i="1"/>
  <c r="AB13" i="1" s="1"/>
  <c r="X12" i="1"/>
  <c r="W12" i="1"/>
  <c r="V12" i="1"/>
  <c r="U12" i="1"/>
  <c r="T12" i="1"/>
  <c r="L12" i="1"/>
  <c r="AF10" i="1"/>
  <c r="AN10" i="1" s="1"/>
  <c r="AE10" i="1"/>
  <c r="AM10" i="1" s="1"/>
  <c r="AA10" i="1"/>
  <c r="AJ9" i="1" s="1"/>
  <c r="Z10" i="1"/>
  <c r="O10" i="1"/>
  <c r="P9" i="1" s="1"/>
  <c r="L10" i="1"/>
  <c r="L9" i="1" s="1"/>
  <c r="J10" i="1"/>
  <c r="AB10" i="1" s="1"/>
  <c r="AK9" i="1" s="1"/>
  <c r="X9" i="1"/>
  <c r="W9" i="1"/>
  <c r="V9" i="1"/>
  <c r="U9" i="1"/>
  <c r="T9" i="1"/>
  <c r="H10" i="1" l="1"/>
  <c r="I10" i="1" s="1"/>
  <c r="I9" i="1" s="1"/>
  <c r="I38" i="1"/>
  <c r="I34" i="1"/>
  <c r="H22" i="1"/>
  <c r="H21" i="1" s="1"/>
  <c r="H17" i="1"/>
  <c r="I17" i="1" s="1"/>
  <c r="I15" i="1"/>
  <c r="H37" i="1"/>
  <c r="I37" i="1" s="1"/>
  <c r="H32" i="1"/>
  <c r="I32" i="1" s="1"/>
  <c r="H28" i="1"/>
  <c r="I28" i="1" s="1"/>
  <c r="I27" i="1" s="1"/>
  <c r="AM13" i="1"/>
  <c r="I57" i="1"/>
  <c r="I56" i="1"/>
  <c r="P41" i="1"/>
  <c r="I51" i="1"/>
  <c r="H49" i="1"/>
  <c r="I49" i="1" s="1"/>
  <c r="AI41" i="1"/>
  <c r="AJ41" i="1"/>
  <c r="I47" i="1"/>
  <c r="P29" i="1"/>
  <c r="AJ29" i="1"/>
  <c r="AI29" i="1"/>
  <c r="H35" i="1"/>
  <c r="I35" i="1" s="1"/>
  <c r="AM30" i="1"/>
  <c r="I22" i="1"/>
  <c r="O22" i="1" s="1"/>
  <c r="P21" i="1" s="1"/>
  <c r="AJ12" i="1"/>
  <c r="P12" i="1"/>
  <c r="C22" i="2"/>
  <c r="C23" i="2"/>
  <c r="F23" i="2" s="1"/>
  <c r="AI12" i="1"/>
  <c r="H19" i="1"/>
  <c r="I19" i="1" s="1"/>
  <c r="H12" i="1"/>
  <c r="C11" i="2"/>
  <c r="C12" i="2"/>
  <c r="C13" i="2"/>
  <c r="C14" i="2"/>
  <c r="AI9" i="1"/>
  <c r="S9" i="1"/>
  <c r="I42" i="1"/>
  <c r="H41" i="1"/>
  <c r="L8" i="1"/>
  <c r="AK12" i="1"/>
  <c r="AK29" i="1"/>
  <c r="C24" i="2"/>
  <c r="AK41" i="1"/>
  <c r="AM47" i="1"/>
  <c r="AM55" i="1"/>
  <c r="AM42" i="1"/>
  <c r="AM51" i="1"/>
  <c r="AM57" i="1"/>
  <c r="I21" i="1"/>
  <c r="J21" i="1" s="1"/>
  <c r="I30" i="1"/>
  <c r="I39" i="1"/>
  <c r="I25" i="1"/>
  <c r="I24" i="1" s="1"/>
  <c r="J24" i="1" s="1"/>
  <c r="I13" i="1"/>
  <c r="I12" i="1" s="1"/>
  <c r="H9" i="1"/>
  <c r="H27" i="1"/>
  <c r="J27" i="1" s="1"/>
  <c r="C16" i="2" l="1"/>
  <c r="H29" i="1"/>
  <c r="H8" i="1" s="1"/>
  <c r="S12" i="1"/>
  <c r="F24" i="2"/>
  <c r="I41" i="1"/>
  <c r="J41" i="1" s="1"/>
  <c r="J12" i="1"/>
  <c r="R12" i="1"/>
  <c r="I23" i="2"/>
  <c r="X41" i="1"/>
  <c r="C15" i="2" s="1"/>
  <c r="R9" i="1"/>
  <c r="J9" i="1"/>
  <c r="C10" i="2"/>
  <c r="I29" i="1"/>
  <c r="C9" i="2" l="1"/>
  <c r="C17" i="2" s="1"/>
  <c r="J29" i="1"/>
  <c r="J58" i="1" s="1"/>
  <c r="I24" i="2"/>
  <c r="I8" i="1"/>
  <c r="J8" i="1" s="1"/>
</calcChain>
</file>

<file path=xl/sharedStrings.xml><?xml version="1.0" encoding="utf-8"?>
<sst xmlns="http://schemas.openxmlformats.org/spreadsheetml/2006/main" count="372" uniqueCount="201">
  <si>
    <t>Stavební rozpočet</t>
  </si>
  <si>
    <t>Název stavby:</t>
  </si>
  <si>
    <t>Doba výstavby:</t>
  </si>
  <si>
    <t>Objednatel:</t>
  </si>
  <si>
    <t>Druh stavby:</t>
  </si>
  <si>
    <t>Sadovnické úpravy</t>
  </si>
  <si>
    <t>Začátek výstavby:</t>
  </si>
  <si>
    <t>Projektant:</t>
  </si>
  <si>
    <t>Lokalita:</t>
  </si>
  <si>
    <t>Konec výstavby:</t>
  </si>
  <si>
    <t>Zhotovitel:</t>
  </si>
  <si>
    <t>JKSO:</t>
  </si>
  <si>
    <t>Zpracováno dne:</t>
  </si>
  <si>
    <t>Zpracoval:</t>
  </si>
  <si>
    <t>Č</t>
  </si>
  <si>
    <t>Objekt</t>
  </si>
  <si>
    <t>Kód</t>
  </si>
  <si>
    <t>Zkrácený popis / Varianta</t>
  </si>
  <si>
    <t>M.j.</t>
  </si>
  <si>
    <t>Množství</t>
  </si>
  <si>
    <t>Jednot. cena (Kč)</t>
  </si>
  <si>
    <t>Náklady (Kč)</t>
  </si>
  <si>
    <t>Hmotnost (t)</t>
  </si>
  <si>
    <t>Cenová soustava</t>
  </si>
  <si>
    <t>Rozměry</t>
  </si>
  <si>
    <t>Dodávka</t>
  </si>
  <si>
    <t>Montáž</t>
  </si>
  <si>
    <t>Celkem</t>
  </si>
  <si>
    <t>Jednot.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</si>
  <si>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</si>
  <si>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</si>
  <si>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</si>
  <si>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</si>
  <si>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</si>
  <si>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</si>
  <si>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</si>
  <si>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</si>
  <si>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</si>
  <si>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SO 01</t>
  </si>
  <si>
    <t>11</t>
  </si>
  <si>
    <t>Přípravné a přidružené práce</t>
  </si>
  <si>
    <t>HS</t>
  </si>
  <si>
    <t>1</t>
  </si>
  <si>
    <t>111201101R00</t>
  </si>
  <si>
    <t>Odstranění křovin i s kořeny na ploše do 1000 m2</t>
  </si>
  <si>
    <t>m2</t>
  </si>
  <si>
    <t>RTS I / 2023</t>
  </si>
  <si>
    <t>11_</t>
  </si>
  <si>
    <t>1_</t>
  </si>
  <si>
    <t>SO 01_</t>
  </si>
  <si>
    <t>RTS komentář:</t>
  </si>
  <si>
    <t>Položka neobsahuje odstranění vytěženého porostu. Tyto práce se ocení samostatně buď jako spálení křovin nebo jako vodorovné přemístění na příslušnou vzdálenost. Položka je určena i pro odstranění stromů o průměru kmene do 10 cm. Součástí položky je i příp. nutné odklizení křovin a stromů na hromady do 50 m nebo s naložením na dopravní prostředek</t>
  </si>
  <si>
    <t>18</t>
  </si>
  <si>
    <t>Povrchové úpravy terénu</t>
  </si>
  <si>
    <t>2</t>
  </si>
  <si>
    <t>183102135R00</t>
  </si>
  <si>
    <t>Hloub. jamek bez výměny půdy do 0,4 m3, svah 1:2</t>
  </si>
  <si>
    <t>kus</t>
  </si>
  <si>
    <t>18_</t>
  </si>
  <si>
    <t>Poznámka:</t>
  </si>
  <si>
    <t>stromy ve svahu</t>
  </si>
  <si>
    <t>3</t>
  </si>
  <si>
    <t>184102125R00</t>
  </si>
  <si>
    <t>Výsadba dřevin s balem D do 60 cm, na svahu 1:2</t>
  </si>
  <si>
    <t>výsadba stromů</t>
  </si>
  <si>
    <t>4</t>
  </si>
  <si>
    <t>184202112R00</t>
  </si>
  <si>
    <t>Ukotvení dřeviny kůly D do 10 cm, dl. do 3 m</t>
  </si>
  <si>
    <t xml:space="preserve">stromy </t>
  </si>
  <si>
    <t>5</t>
  </si>
  <si>
    <t>184921094R00</t>
  </si>
  <si>
    <t>Mulčování rostlin tl. do 0,1 m, svah do 1:2</t>
  </si>
  <si>
    <t xml:space="preserve"> stromové mísy svah 33 m2</t>
  </si>
  <si>
    <t>H23</t>
  </si>
  <si>
    <t>Plochy a úpravy území</t>
  </si>
  <si>
    <t>6</t>
  </si>
  <si>
    <t>998231311R00</t>
  </si>
  <si>
    <t>Přesun hmot pro sadovnické a krajin. úpravy do 5km</t>
  </si>
  <si>
    <t>t</t>
  </si>
  <si>
    <t>H23_</t>
  </si>
  <si>
    <t>9_</t>
  </si>
  <si>
    <t>(stromy - 0,15t/ks, keře - 0,02/m2 )</t>
  </si>
  <si>
    <t>LK</t>
  </si>
  <si>
    <t>7</t>
  </si>
  <si>
    <t>LK 1</t>
  </si>
  <si>
    <t>Likvidace dřevní hmoty</t>
  </si>
  <si>
    <t>akce</t>
  </si>
  <si>
    <t>LK_</t>
  </si>
  <si>
    <t>Rozřezání kmenů na 4,2m délky, resp. 1m palivo a uložení dřevní hmoty (kmeny, větve a ostatní biologický 
materiál) s odvozem do 10km. 
Manipulace, naložení na dopravní prostředek, složení, příp. překládka, skládkovné, příp. ostatní náklady 
spojené s likvidací dřevní hmoty. Cena za 
akci.</t>
  </si>
  <si>
    <t>VS1</t>
  </si>
  <si>
    <t>Vytyčení</t>
  </si>
  <si>
    <t>8</t>
  </si>
  <si>
    <t>Vytyčení stromů</t>
  </si>
  <si>
    <t>VS1_</t>
  </si>
  <si>
    <t>VU1</t>
  </si>
  <si>
    <t>Vegetační úpravy</t>
  </si>
  <si>
    <t>9</t>
  </si>
  <si>
    <t>Aplikace půdního kondicionéru</t>
  </si>
  <si>
    <t>VU1_</t>
  </si>
  <si>
    <t>(stromy 33 m2 )</t>
  </si>
  <si>
    <t>10</t>
  </si>
  <si>
    <t>VU13</t>
  </si>
  <si>
    <t>Zhotovení obalu kmene z rákosu</t>
  </si>
  <si>
    <t>ks</t>
  </si>
  <si>
    <t>listnaté stromy</t>
  </si>
  <si>
    <t>VU14</t>
  </si>
  <si>
    <t>Instalace chráničky paty kmene</t>
  </si>
  <si>
    <t>12</t>
  </si>
  <si>
    <t>VU15</t>
  </si>
  <si>
    <t>Hnojení tabletovým hnojivem</t>
  </si>
  <si>
    <t>stromy+keře</t>
  </si>
  <si>
    <t>13</t>
  </si>
  <si>
    <t>VU16</t>
  </si>
  <si>
    <t>Zhotovení závlahové mísy u solitérních dřevin o prům. mísy 0,5-1m</t>
  </si>
  <si>
    <t>14</t>
  </si>
  <si>
    <t>VU17</t>
  </si>
  <si>
    <t>Dovoz vody pro zálivku do 1000 m (1x 0,06 m3/strom) včetně ceny vody</t>
  </si>
  <si>
    <t>m3</t>
  </si>
  <si>
    <t>15</t>
  </si>
  <si>
    <t>VU1RPS</t>
  </si>
  <si>
    <t>Rozvojová péče - soliterní stromy, 3 roky</t>
  </si>
  <si>
    <t>zálivka, vč.dopravy a ceny vody (10x/rok,kontrola,doplnění (odstranění) kotvících prvků,odplevelení, 
hnojení,výchovný řez, 
doplnění mulcě vč,ceny mulče</t>
  </si>
  <si>
    <t>Ostatní materiál</t>
  </si>
  <si>
    <t>OM</t>
  </si>
  <si>
    <t>Z999</t>
  </si>
  <si>
    <t>16</t>
  </si>
  <si>
    <t>10391505.A</t>
  </si>
  <si>
    <t>TerraCottem fyzikální půdní kondicionér po 20 kg, nebo jiný</t>
  </si>
  <si>
    <t>kg</t>
  </si>
  <si>
    <t>Z999_</t>
  </si>
  <si>
    <t>Z_</t>
  </si>
  <si>
    <t>zvyšuje vodní retenční kapacitu půdy a přístupnost hnojiv, zlepšuje půdní struktury, omezuje účinky přesazovacího šoku. Vhodný pro použití v degradovaných nebo problematických půdách. Půdní kondicionér se musí smíchat s růstovým médiem do kořenové zóny.</t>
  </si>
  <si>
    <t>1kg/strom, 0,1kg/ m2 záhony</t>
  </si>
  <si>
    <t>17</t>
  </si>
  <si>
    <t>OM1</t>
  </si>
  <si>
    <t>tabletové hnojivo</t>
  </si>
  <si>
    <t>strom/ 3ks, keř / 2 ks</t>
  </si>
  <si>
    <t>OM11</t>
  </si>
  <si>
    <t>kůl (frézovaný, prům. 6 cm, 2,5m)</t>
  </si>
  <si>
    <t>3ks/strom listnatý, 1 ks/strom jehličnatý a Cornus mas na kmínku</t>
  </si>
  <si>
    <t>19</t>
  </si>
  <si>
    <t>OM12</t>
  </si>
  <si>
    <t>příčky (prům. 8cm, délka 60cm)</t>
  </si>
  <si>
    <t>3ks/strom listnatý</t>
  </si>
  <si>
    <t>20</t>
  </si>
  <si>
    <t>OM13</t>
  </si>
  <si>
    <t>úvazky</t>
  </si>
  <si>
    <t>strom /1,5bm</t>
  </si>
  <si>
    <t>21</t>
  </si>
  <si>
    <t>OM14</t>
  </si>
  <si>
    <t>rákos pletený (výška 1,6m, 0,5 bm/strom)</t>
  </si>
  <si>
    <t>22</t>
  </si>
  <si>
    <t>OM15</t>
  </si>
  <si>
    <t>chránička paty kmene před pošk.sekačkou, biodegradibilní</t>
  </si>
  <si>
    <t>23</t>
  </si>
  <si>
    <t>OM18</t>
  </si>
  <si>
    <t>mulčovací kůra (tl.10cm)</t>
  </si>
  <si>
    <t>24</t>
  </si>
  <si>
    <t>strACE</t>
  </si>
  <si>
    <t>ACE - Acer campestre ´Elsrijk´, ok 12-14, ZB</t>
  </si>
  <si>
    <t>Celkem:</t>
  </si>
  <si>
    <t>Krycí list rozpočtu</t>
  </si>
  <si>
    <t>IČ/DIČ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</si>
  <si>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</si>
  <si>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</si>
  <si>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</si>
  <si>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</si>
  <si>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</si>
  <si>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</si>
  <si>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</si>
  <si>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</si>
  <si>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</si>
  <si>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</si>
  <si>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</si>
  <si>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</si>
  <si>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</si>
  <si>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</si>
  <si>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</si>
  <si>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</si>
  <si>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</si>
  <si>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</si>
  <si>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</si>
  <si>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</si>
  <si>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</si>
  <si>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</si>
  <si>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Přesun hmot a sutí</t>
  </si>
  <si>
    <t>ZRN celkem</t>
  </si>
  <si>
    <t>DN celkem</t>
  </si>
  <si>
    <t>NUS celkem</t>
  </si>
  <si>
    <t>DN celkem z obj.</t>
  </si>
  <si>
    <t>NUS celkem z obj.</t>
  </si>
  <si>
    <t>Základ 0%</t>
  </si>
  <si>
    <t>Základ 15%</t>
  </si>
  <si>
    <t>DPH 15%</t>
  </si>
  <si>
    <t>Celkem bez DPH</t>
  </si>
  <si>
    <t>Základ 21%</t>
  </si>
  <si>
    <t>DPH 21%</t>
  </si>
  <si>
    <t>Celkem včetně DPH</t>
  </si>
  <si>
    <t>Datum, razítko a podpis</t>
  </si>
  <si>
    <t>Zelené stezky městem Uherský Brod - III. Etapa</t>
  </si>
  <si>
    <t>15 ULICE LÚČKY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</si>
</sst>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8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  <font>
      <i/>
      <sz val="8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24"/>
      <color rgb="FF000000"/>
      <name val="Arial"/>
    </font>
    <font>
      <b/>
      <sz val="18"/>
      <color rgb="FF000000"/>
      <name val="Arial"/>
    </font>
    <font>
      <b/>
      <sz val="20"/>
      <color rgb="FF000000"/>
      <name val="Arial"/>
    </font>
    <font>
      <b/>
      <sz val="11"/>
      <color rgb="FF000000"/>
      <name val="Arial"/>
    </font>
    <font>
      <b/>
      <sz val="10"/>
      <color rgb="FF000000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9">
    <xf numFmtId="4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right" vertical="center"/>
    </xf>
    <xf numFmtId="49" fontId="0" fillId="0" borderId="4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49" fontId="3" fillId="0" borderId="0" xfId="0" applyNumberFormat="1" applyFont="1" applyAlignment="1">
      <alignment vertical="top" wrapText="1"/>
    </xf>
    <xf numFmtId="49" fontId="2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49" fontId="2" fillId="0" borderId="4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1" fontId="0" fillId="0" borderId="7" xfId="0" applyNumberFormat="1" applyBorder="1" applyAlignment="1">
      <alignment horizontal="left" vertical="center"/>
    </xf>
    <xf numFmtId="49" fontId="0" fillId="0" borderId="8" xfId="0" applyNumberFormat="1" applyBorder="1" applyAlignment="1">
      <alignment vertical="center"/>
    </xf>
    <xf numFmtId="4" fontId="5" fillId="0" borderId="22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6" fillId="2" borderId="23" xfId="0" applyNumberFormat="1" applyFont="1" applyFill="1" applyBorder="1" applyAlignment="1">
      <alignment vertical="center"/>
    </xf>
    <xf numFmtId="4" fontId="6" fillId="0" borderId="0" xfId="0" applyNumberFormat="1" applyFont="1" applyAlignment="1">
      <alignment vertical="center"/>
    </xf>
    <xf numFmtId="49" fontId="9" fillId="2" borderId="24" xfId="0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11" fillId="0" borderId="30" xfId="0" applyNumberFormat="1" applyFont="1" applyBorder="1" applyAlignment="1">
      <alignment horizontal="left" vertical="center"/>
    </xf>
    <xf numFmtId="4" fontId="3" fillId="0" borderId="0" xfId="0" applyNumberFormat="1" applyFont="1" applyAlignment="1">
      <alignment vertical="top" wrapText="1"/>
    </xf>
    <xf numFmtId="4" fontId="2" fillId="0" borderId="4" xfId="0" applyNumberFormat="1" applyFont="1" applyBorder="1" applyAlignment="1">
      <alignment vertical="center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49" fontId="0" fillId="0" borderId="5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4" fontId="0" fillId="0" borderId="0" xfId="0" applyNumberFormat="1" applyAlignment="1">
      <alignment horizontal="left" vertical="top" wrapText="1"/>
    </xf>
    <xf numFmtId="4" fontId="5" fillId="0" borderId="0" xfId="0" applyNumberFormat="1" applyFont="1" applyAlignment="1">
      <alignment vertical="center"/>
    </xf>
    <xf numFmtId="4" fontId="5" fillId="0" borderId="22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6" fillId="2" borderId="22" xfId="0" applyNumberFormat="1" applyFont="1" applyFill="1" applyBorder="1" applyAlignment="1">
      <alignment vertical="center"/>
    </xf>
    <xf numFmtId="4" fontId="6" fillId="2" borderId="25" xfId="0" applyNumberFormat="1" applyFont="1" applyFill="1" applyBorder="1" applyAlignment="1">
      <alignment vertical="center"/>
    </xf>
    <xf numFmtId="4" fontId="5" fillId="0" borderId="15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4" fontId="5" fillId="0" borderId="26" xfId="0" applyNumberFormat="1" applyFont="1" applyBorder="1" applyAlignment="1">
      <alignment vertical="center"/>
    </xf>
    <xf numFmtId="4" fontId="5" fillId="0" borderId="28" xfId="0" applyNumberFormat="1" applyFont="1" applyBorder="1" applyAlignment="1">
      <alignment vertical="center"/>
    </xf>
    <xf numFmtId="4" fontId="5" fillId="0" borderId="27" xfId="0" applyNumberFormat="1" applyFont="1" applyBorder="1" applyAlignment="1">
      <alignment vertical="center"/>
    </xf>
    <xf numFmtId="4" fontId="5" fillId="0" borderId="14" xfId="0" applyNumberFormat="1" applyFont="1" applyBorder="1" applyAlignment="1">
      <alignment vertical="center"/>
    </xf>
    <xf numFmtId="4" fontId="5" fillId="0" borderId="29" xfId="0" applyNumberFormat="1" applyFont="1" applyBorder="1" applyAlignment="1">
      <alignment vertical="center"/>
    </xf>
    <xf numFmtId="4" fontId="6" fillId="0" borderId="22" xfId="0" applyNumberFormat="1" applyFont="1" applyBorder="1" applyAlignment="1">
      <alignment vertical="center"/>
    </xf>
    <xf numFmtId="4" fontId="6" fillId="0" borderId="23" xfId="0" applyNumberFormat="1" applyFont="1" applyBorder="1" applyAlignment="1">
      <alignment vertical="center"/>
    </xf>
    <xf numFmtId="49" fontId="10" fillId="0" borderId="22" xfId="0" applyNumberFormat="1" applyFont="1" applyBorder="1" applyAlignment="1">
      <alignment vertical="center"/>
    </xf>
    <xf numFmtId="49" fontId="6" fillId="0" borderId="23" xfId="0" applyNumberFormat="1" applyFont="1" applyBorder="1" applyAlignment="1">
      <alignment vertical="center"/>
    </xf>
    <xf numFmtId="4" fontId="6" fillId="0" borderId="24" xfId="0" applyNumberFormat="1" applyFont="1" applyBorder="1" applyAlignment="1">
      <alignment horizontal="center" vertical="center"/>
    </xf>
    <xf numFmtId="49" fontId="0" fillId="0" borderId="3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60"/>
  <sheetViews>
    <sheetView tabSelected="1" topLeftCell="A3" workbookViewId="0">
      <selection activeCell="G10" sqref="G10"/>
    </sheetView>
  </sheetViews>
  <sheetFormatPr defaultColWidth="12.109375" defaultRowHeight="13.2" x14ac:dyDescent="0.25"/>
  <cols>
    <col min="1" max="1" width="3.6640625" style="2" customWidth="1"/>
    <col min="2" max="2" width="6.88671875" style="1" customWidth="1"/>
    <col min="3" max="3" width="13.88671875" style="1" customWidth="1"/>
    <col min="4" max="4" width="60.5546875" customWidth="1"/>
    <col min="5" max="5" width="4.33203125" customWidth="1"/>
    <col min="6" max="6" width="12.88671875" customWidth="1"/>
    <col min="7" max="7" width="12" customWidth="1"/>
    <col min="8" max="10" width="14.33203125" customWidth="1"/>
    <col min="11" max="13" width="11.6640625" customWidth="1"/>
    <col min="14" max="48" width="9.109375" hidden="1" customWidth="1"/>
  </cols>
  <sheetData>
    <row r="1" spans="1:43" ht="25.5" customHeight="1" x14ac:dyDescent="0.25">
      <c r="A1" s="54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43" ht="25.5" customHeight="1" x14ac:dyDescent="0.25">
      <c r="A2" s="55" t="s">
        <v>1</v>
      </c>
      <c r="B2" s="56"/>
      <c r="C2" s="56"/>
      <c r="D2" s="34" t="s">
        <v>199</v>
      </c>
      <c r="E2" s="56" t="s">
        <v>2</v>
      </c>
      <c r="F2" s="56"/>
      <c r="G2" s="56"/>
      <c r="H2" s="56"/>
      <c r="I2" s="3" t="s">
        <v>3</v>
      </c>
      <c r="J2" s="56"/>
      <c r="K2" s="56"/>
      <c r="L2" s="56"/>
      <c r="M2" s="60"/>
    </row>
    <row r="3" spans="1:43" ht="25.5" customHeight="1" x14ac:dyDescent="0.25">
      <c r="A3" s="57" t="s">
        <v>4</v>
      </c>
      <c r="B3" s="58"/>
      <c r="C3" s="58"/>
      <c r="D3" s="4" t="s">
        <v>5</v>
      </c>
      <c r="E3" s="58" t="s">
        <v>6</v>
      </c>
      <c r="F3" s="58"/>
      <c r="G3" s="58"/>
      <c r="H3" s="58"/>
      <c r="I3" s="4" t="s">
        <v>7</v>
      </c>
      <c r="J3" s="58"/>
      <c r="K3" s="58"/>
      <c r="L3" s="58"/>
      <c r="M3" s="61"/>
    </row>
    <row r="4" spans="1:43" ht="25.5" customHeight="1" x14ac:dyDescent="0.25">
      <c r="A4" s="57" t="s">
        <v>8</v>
      </c>
      <c r="B4" s="58"/>
      <c r="C4" s="58"/>
      <c r="D4" s="4" t="s">
        <v>200</v>
      </c>
      <c r="E4" s="58" t="s">
        <v>9</v>
      </c>
      <c r="F4" s="58"/>
      <c r="G4" s="58"/>
      <c r="H4" s="58"/>
      <c r="I4" s="4" t="s">
        <v>10</v>
      </c>
      <c r="J4" s="58"/>
      <c r="K4" s="58"/>
      <c r="L4" s="58"/>
      <c r="M4" s="61"/>
    </row>
    <row r="5" spans="1:43" ht="25.5" customHeight="1" x14ac:dyDescent="0.25">
      <c r="A5" s="59" t="s">
        <v>11</v>
      </c>
      <c r="B5" s="40"/>
      <c r="C5" s="40"/>
      <c r="D5" s="5"/>
      <c r="E5" s="40" t="s">
        <v>12</v>
      </c>
      <c r="F5" s="40"/>
      <c r="G5" s="40"/>
      <c r="H5" s="40"/>
      <c r="I5" s="5" t="s">
        <v>13</v>
      </c>
      <c r="J5" s="40"/>
      <c r="K5" s="40"/>
      <c r="L5" s="40"/>
      <c r="M5" s="41"/>
    </row>
    <row r="6" spans="1:43" x14ac:dyDescent="0.25">
      <c r="A6" s="42" t="s">
        <v>14</v>
      </c>
      <c r="B6" s="44" t="s">
        <v>15</v>
      </c>
      <c r="C6" s="44" t="s">
        <v>16</v>
      </c>
      <c r="D6" s="6" t="s">
        <v>17</v>
      </c>
      <c r="E6" s="46" t="s">
        <v>18</v>
      </c>
      <c r="F6" s="46" t="s">
        <v>19</v>
      </c>
      <c r="G6" s="48" t="s">
        <v>20</v>
      </c>
      <c r="H6" s="50" t="s">
        <v>21</v>
      </c>
      <c r="I6" s="48"/>
      <c r="J6" s="51"/>
      <c r="K6" s="50" t="s">
        <v>22</v>
      </c>
      <c r="L6" s="51"/>
      <c r="M6" s="52" t="s">
        <v>23</v>
      </c>
    </row>
    <row r="7" spans="1:43" x14ac:dyDescent="0.25">
      <c r="A7" s="43"/>
      <c r="B7" s="45"/>
      <c r="C7" s="45"/>
      <c r="D7" s="7" t="s">
        <v>24</v>
      </c>
      <c r="E7" s="47"/>
      <c r="F7" s="47"/>
      <c r="G7" s="49"/>
      <c r="H7" s="8" t="s">
        <v>25</v>
      </c>
      <c r="I7" s="9" t="s">
        <v>26</v>
      </c>
      <c r="J7" s="10" t="s">
        <v>27</v>
      </c>
      <c r="K7" s="8" t="s">
        <v>28</v>
      </c>
      <c r="L7" s="10" t="s">
        <v>27</v>
      </c>
      <c r="M7" s="53"/>
      <c r="P7" s="11" t="s">
        <v>29</v>
      </c>
      <c r="Q7" s="11" t="s">
        <v>30</v>
      </c>
      <c r="R7" s="11" t="s">
        <v>31</v>
      </c>
      <c r="S7" s="11" t="s">
        <v>32</v>
      </c>
      <c r="T7" s="11" t="s">
        <v>33</v>
      </c>
      <c r="U7" s="11" t="s">
        <v>34</v>
      </c>
      <c r="V7" s="11" t="s">
        <v>35</v>
      </c>
      <c r="W7" s="11" t="s">
        <v>36</v>
      </c>
      <c r="X7" s="11" t="s">
        <v>37</v>
      </c>
    </row>
    <row r="8" spans="1:43" x14ac:dyDescent="0.25">
      <c r="A8" s="13"/>
      <c r="B8" s="14" t="s">
        <v>38</v>
      </c>
      <c r="C8" s="14"/>
      <c r="D8" s="11" t="s">
        <v>5</v>
      </c>
      <c r="E8" s="11"/>
      <c r="F8" s="11"/>
      <c r="G8" s="11"/>
      <c r="H8" s="11">
        <f>H9+H12+H21+H24+H27+H29+H41</f>
        <v>0</v>
      </c>
      <c r="I8" s="11">
        <f>I9+I12+I21+I24+I27+I29+I41</f>
        <v>0</v>
      </c>
      <c r="J8" s="11">
        <f>H8+I8</f>
        <v>0</v>
      </c>
      <c r="K8" s="11"/>
      <c r="L8" s="11">
        <f>L9+L12+L21+L24+L27+L29+L41</f>
        <v>5.1479999999999998E-2</v>
      </c>
      <c r="M8" s="11"/>
    </row>
    <row r="9" spans="1:43" x14ac:dyDescent="0.25">
      <c r="A9" s="13"/>
      <c r="B9" s="14" t="s">
        <v>38</v>
      </c>
      <c r="C9" s="14" t="s">
        <v>39</v>
      </c>
      <c r="D9" s="11" t="s">
        <v>40</v>
      </c>
      <c r="E9" s="11"/>
      <c r="F9" s="11"/>
      <c r="G9" s="11"/>
      <c r="H9" s="11">
        <f>SUM(H10:H10)</f>
        <v>0</v>
      </c>
      <c r="I9" s="11">
        <f>SUM(I10:I10)</f>
        <v>0</v>
      </c>
      <c r="J9" s="11">
        <f>H9+I9</f>
        <v>0</v>
      </c>
      <c r="K9" s="11"/>
      <c r="L9" s="11">
        <f>SUM(L10:L10)</f>
        <v>0</v>
      </c>
      <c r="M9" s="11"/>
      <c r="P9" s="11">
        <f>IF(Q9="PR",J9,SUM(O10:O10))</f>
        <v>0</v>
      </c>
      <c r="Q9" s="11" t="s">
        <v>41</v>
      </c>
      <c r="R9" s="11">
        <f>IF(Q9="HS",H9,0)</f>
        <v>0</v>
      </c>
      <c r="S9" s="11">
        <f>IF(Q9="HS",I9-P9,0)</f>
        <v>0</v>
      </c>
      <c r="T9" s="11">
        <f>IF(Q9="PS",H9,0)</f>
        <v>0</v>
      </c>
      <c r="U9" s="11">
        <f>IF(Q9="PS",I9-P9,0)</f>
        <v>0</v>
      </c>
      <c r="V9" s="11">
        <f>IF(Q9="MP",H9,0)</f>
        <v>0</v>
      </c>
      <c r="W9" s="11">
        <f>IF(Q9="MP",I9-P9,0)</f>
        <v>0</v>
      </c>
      <c r="X9" s="11">
        <f>IF(Q9="OM",H9,0)</f>
        <v>0</v>
      </c>
      <c r="Y9" s="11">
        <v>11</v>
      </c>
      <c r="AI9">
        <f>SUM(Z10:Z10)</f>
        <v>0</v>
      </c>
      <c r="AJ9">
        <f>SUM(AA10:AA10)</f>
        <v>0</v>
      </c>
      <c r="AK9">
        <f>SUM(AB10:AB10)</f>
        <v>0</v>
      </c>
    </row>
    <row r="10" spans="1:43" x14ac:dyDescent="0.25">
      <c r="A10" s="2" t="s">
        <v>42</v>
      </c>
      <c r="B10" s="1" t="s">
        <v>38</v>
      </c>
      <c r="C10" s="1" t="s">
        <v>43</v>
      </c>
      <c r="D10" t="s">
        <v>44</v>
      </c>
      <c r="E10" t="s">
        <v>45</v>
      </c>
      <c r="F10">
        <v>84</v>
      </c>
      <c r="G10">
        <v>0</v>
      </c>
      <c r="H10">
        <f>F10*AE10</f>
        <v>0</v>
      </c>
      <c r="I10">
        <f>J10-H10</f>
        <v>0</v>
      </c>
      <c r="J10">
        <f>F10*G10</f>
        <v>0</v>
      </c>
      <c r="K10">
        <v>0</v>
      </c>
      <c r="L10">
        <f>F10*K10</f>
        <v>0</v>
      </c>
      <c r="M10" t="s">
        <v>46</v>
      </c>
      <c r="N10">
        <v>1</v>
      </c>
      <c r="O10">
        <f>IF(N10=5,I10,0)</f>
        <v>0</v>
      </c>
      <c r="Z10">
        <f>IF(AD10=0,J10,0)</f>
        <v>0</v>
      </c>
      <c r="AA10">
        <f>IF(AD10=15,J10,0)</f>
        <v>0</v>
      </c>
      <c r="AB10">
        <f>IF(AD10=21,J10,0)</f>
        <v>0</v>
      </c>
      <c r="AD10">
        <v>21</v>
      </c>
      <c r="AE10">
        <f>G10*AG10</f>
        <v>0</v>
      </c>
      <c r="AF10">
        <f>G10*(1-AG10)</f>
        <v>0</v>
      </c>
      <c r="AG10">
        <v>0</v>
      </c>
      <c r="AM10">
        <f>F10*AE10</f>
        <v>0</v>
      </c>
      <c r="AN10">
        <f>F10*AF10</f>
        <v>0</v>
      </c>
      <c r="AO10" t="s">
        <v>47</v>
      </c>
      <c r="AP10" t="s">
        <v>48</v>
      </c>
      <c r="AQ10" s="11" t="s">
        <v>49</v>
      </c>
    </row>
    <row r="11" spans="1:43" ht="25.5" customHeight="1" x14ac:dyDescent="0.25">
      <c r="C11" s="12" t="s">
        <v>50</v>
      </c>
      <c r="D11" s="35" t="s">
        <v>51</v>
      </c>
      <c r="E11" s="35"/>
      <c r="F11" s="35"/>
      <c r="G11" s="35"/>
      <c r="H11" s="35"/>
      <c r="I11" s="35"/>
      <c r="J11" s="35"/>
      <c r="K11" s="35"/>
      <c r="L11" s="35"/>
      <c r="M11" s="35"/>
    </row>
    <row r="12" spans="1:43" x14ac:dyDescent="0.25">
      <c r="A12" s="13"/>
      <c r="B12" s="14" t="s">
        <v>38</v>
      </c>
      <c r="C12" s="14" t="s">
        <v>52</v>
      </c>
      <c r="D12" s="11" t="s">
        <v>53</v>
      </c>
      <c r="E12" s="11"/>
      <c r="F12" s="11"/>
      <c r="G12" s="11"/>
      <c r="H12" s="11">
        <f>SUM(H13:H19)</f>
        <v>0</v>
      </c>
      <c r="I12" s="11">
        <f>SUM(I13:I19)</f>
        <v>0</v>
      </c>
      <c r="J12" s="11">
        <f>H12+I12</f>
        <v>0</v>
      </c>
      <c r="K12" s="11"/>
      <c r="L12" s="11">
        <f>SUM(L13:L19)</f>
        <v>1.848E-2</v>
      </c>
      <c r="M12" s="11"/>
      <c r="P12" s="11">
        <f>IF(Q12="PR",J12,SUM(O13:O19))</f>
        <v>0</v>
      </c>
      <c r="Q12" s="11" t="s">
        <v>41</v>
      </c>
      <c r="R12" s="11">
        <f>IF(Q12="HS",H12,0)</f>
        <v>0</v>
      </c>
      <c r="S12" s="11">
        <f>IF(Q12="HS",I12-P12,0)</f>
        <v>0</v>
      </c>
      <c r="T12" s="11">
        <f>IF(Q12="PS",H12,0)</f>
        <v>0</v>
      </c>
      <c r="U12" s="11">
        <f>IF(Q12="PS",I12-P12,0)</f>
        <v>0</v>
      </c>
      <c r="V12" s="11">
        <f>IF(Q12="MP",H12,0)</f>
        <v>0</v>
      </c>
      <c r="W12" s="11">
        <f>IF(Q12="MP",I12-P12,0)</f>
        <v>0</v>
      </c>
      <c r="X12" s="11">
        <f>IF(Q12="OM",H12,0)</f>
        <v>0</v>
      </c>
      <c r="Y12" s="11">
        <v>18</v>
      </c>
      <c r="AI12">
        <f>SUM(Z13:Z19)</f>
        <v>0</v>
      </c>
      <c r="AJ12">
        <f>SUM(AA13:AA19)</f>
        <v>0</v>
      </c>
      <c r="AK12">
        <f>SUM(AB13:AB19)</f>
        <v>0</v>
      </c>
    </row>
    <row r="13" spans="1:43" x14ac:dyDescent="0.25">
      <c r="A13" s="2" t="s">
        <v>54</v>
      </c>
      <c r="B13" s="1" t="s">
        <v>38</v>
      </c>
      <c r="C13" s="1" t="s">
        <v>55</v>
      </c>
      <c r="D13" t="s">
        <v>56</v>
      </c>
      <c r="E13" t="s">
        <v>57</v>
      </c>
      <c r="F13">
        <v>33</v>
      </c>
      <c r="G13">
        <v>0</v>
      </c>
      <c r="H13">
        <f>F13*AE13</f>
        <v>0</v>
      </c>
      <c r="I13">
        <f>J13-H13</f>
        <v>0</v>
      </c>
      <c r="J13">
        <f>F13*G13</f>
        <v>0</v>
      </c>
      <c r="K13">
        <v>0</v>
      </c>
      <c r="L13">
        <f>F13*K13</f>
        <v>0</v>
      </c>
      <c r="M13" t="s">
        <v>46</v>
      </c>
      <c r="N13">
        <v>1</v>
      </c>
      <c r="O13">
        <f>IF(N13=5,I13,0)</f>
        <v>0</v>
      </c>
      <c r="Z13">
        <f>IF(AD13=0,J13,0)</f>
        <v>0</v>
      </c>
      <c r="AA13">
        <f>IF(AD13=15,J13,0)</f>
        <v>0</v>
      </c>
      <c r="AB13">
        <f>IF(AD13=21,J13,0)</f>
        <v>0</v>
      </c>
      <c r="AD13">
        <v>21</v>
      </c>
      <c r="AE13">
        <f>G13*AG13</f>
        <v>0</v>
      </c>
      <c r="AF13">
        <f>G13*(1-AG13)</f>
        <v>0</v>
      </c>
      <c r="AG13">
        <v>0</v>
      </c>
      <c r="AM13">
        <f>F13*AE13</f>
        <v>0</v>
      </c>
      <c r="AN13">
        <f>F13*AF13</f>
        <v>0</v>
      </c>
      <c r="AO13" t="s">
        <v>58</v>
      </c>
      <c r="AP13" t="s">
        <v>48</v>
      </c>
      <c r="AQ13" s="11" t="s">
        <v>49</v>
      </c>
    </row>
    <row r="14" spans="1:43" ht="12.75" customHeight="1" x14ac:dyDescent="0.25">
      <c r="C14" s="12" t="s">
        <v>59</v>
      </c>
      <c r="D14" s="35" t="s">
        <v>60</v>
      </c>
      <c r="E14" s="35"/>
      <c r="F14" s="35"/>
      <c r="G14" s="35"/>
      <c r="H14" s="35"/>
      <c r="I14" s="35"/>
      <c r="J14" s="35"/>
      <c r="K14" s="35"/>
      <c r="L14" s="35"/>
      <c r="M14" s="35"/>
    </row>
    <row r="15" spans="1:43" x14ac:dyDescent="0.25">
      <c r="A15" s="2" t="s">
        <v>61</v>
      </c>
      <c r="B15" s="1" t="s">
        <v>38</v>
      </c>
      <c r="C15" s="1" t="s">
        <v>62</v>
      </c>
      <c r="D15" t="s">
        <v>63</v>
      </c>
      <c r="E15" t="s">
        <v>57</v>
      </c>
      <c r="F15">
        <v>33</v>
      </c>
      <c r="G15">
        <v>0</v>
      </c>
      <c r="H15">
        <f>F15*AE15</f>
        <v>0</v>
      </c>
      <c r="I15">
        <f>J15-H15</f>
        <v>0</v>
      </c>
      <c r="J15">
        <f>F15*G15</f>
        <v>0</v>
      </c>
      <c r="K15">
        <v>0</v>
      </c>
      <c r="L15">
        <f>F15*K15</f>
        <v>0</v>
      </c>
      <c r="M15" t="s">
        <v>46</v>
      </c>
      <c r="N15">
        <v>1</v>
      </c>
      <c r="O15">
        <f>IF(N15=5,I15,0)</f>
        <v>0</v>
      </c>
      <c r="Z15">
        <f>IF(AD15=0,J15,0)</f>
        <v>0</v>
      </c>
      <c r="AA15">
        <f>IF(AD15=15,J15,0)</f>
        <v>0</v>
      </c>
      <c r="AB15">
        <f>IF(AD15=21,J15,0)</f>
        <v>0</v>
      </c>
      <c r="AD15">
        <v>21</v>
      </c>
      <c r="AE15">
        <f>G15*AG15</f>
        <v>0</v>
      </c>
      <c r="AF15">
        <f>G15*(1-AG15)</f>
        <v>0</v>
      </c>
      <c r="AG15">
        <v>4.5180722891566272E-4</v>
      </c>
      <c r="AM15">
        <f>F15*AE15</f>
        <v>0</v>
      </c>
      <c r="AN15">
        <f>F15*AF15</f>
        <v>0</v>
      </c>
      <c r="AO15" t="s">
        <v>58</v>
      </c>
      <c r="AP15" t="s">
        <v>48</v>
      </c>
      <c r="AQ15" s="11" t="s">
        <v>49</v>
      </c>
    </row>
    <row r="16" spans="1:43" ht="12.75" customHeight="1" x14ac:dyDescent="0.25">
      <c r="C16" s="12" t="s">
        <v>59</v>
      </c>
      <c r="D16" s="35" t="s">
        <v>64</v>
      </c>
      <c r="E16" s="35"/>
      <c r="F16" s="35"/>
      <c r="G16" s="35"/>
      <c r="H16" s="35"/>
      <c r="I16" s="35"/>
      <c r="J16" s="35"/>
      <c r="K16" s="35"/>
      <c r="L16" s="35"/>
      <c r="M16" s="35"/>
    </row>
    <row r="17" spans="1:43" x14ac:dyDescent="0.25">
      <c r="A17" s="2" t="s">
        <v>65</v>
      </c>
      <c r="B17" s="1" t="s">
        <v>38</v>
      </c>
      <c r="C17" s="1" t="s">
        <v>66</v>
      </c>
      <c r="D17" t="s">
        <v>67</v>
      </c>
      <c r="E17" t="s">
        <v>57</v>
      </c>
      <c r="F17">
        <v>33</v>
      </c>
      <c r="G17">
        <v>0</v>
      </c>
      <c r="H17">
        <f>F17*AE17</f>
        <v>0</v>
      </c>
      <c r="I17">
        <f>J17-H17</f>
        <v>0</v>
      </c>
      <c r="J17">
        <f>F17*G17</f>
        <v>0</v>
      </c>
      <c r="K17">
        <v>5.5999999999999995E-4</v>
      </c>
      <c r="L17">
        <f>F17*K17</f>
        <v>1.848E-2</v>
      </c>
      <c r="M17" t="s">
        <v>46</v>
      </c>
      <c r="N17">
        <v>1</v>
      </c>
      <c r="O17">
        <f>IF(N17=5,I17,0)</f>
        <v>0</v>
      </c>
      <c r="Z17">
        <f>IF(AD17=0,J17,0)</f>
        <v>0</v>
      </c>
      <c r="AA17">
        <f>IF(AD17=15,J17,0)</f>
        <v>0</v>
      </c>
      <c r="AB17">
        <f>IF(AD17=21,J17,0)</f>
        <v>0</v>
      </c>
      <c r="AD17">
        <v>21</v>
      </c>
      <c r="AE17">
        <f>G17*AG17</f>
        <v>0</v>
      </c>
      <c r="AF17">
        <f>G17*(1-AG17)</f>
        <v>0</v>
      </c>
      <c r="AG17">
        <v>0.16937142857142859</v>
      </c>
      <c r="AM17">
        <f>F17*AE17</f>
        <v>0</v>
      </c>
      <c r="AN17">
        <f>F17*AF17</f>
        <v>0</v>
      </c>
      <c r="AO17" t="s">
        <v>58</v>
      </c>
      <c r="AP17" t="s">
        <v>48</v>
      </c>
      <c r="AQ17" s="11" t="s">
        <v>49</v>
      </c>
    </row>
    <row r="18" spans="1:43" ht="12.75" customHeight="1" x14ac:dyDescent="0.25">
      <c r="C18" s="12" t="s">
        <v>59</v>
      </c>
      <c r="D18" s="35" t="s">
        <v>68</v>
      </c>
      <c r="E18" s="35"/>
      <c r="F18" s="35"/>
      <c r="G18" s="35"/>
      <c r="H18" s="35"/>
      <c r="I18" s="35"/>
      <c r="J18" s="35"/>
      <c r="K18" s="35"/>
      <c r="L18" s="35"/>
      <c r="M18" s="35"/>
    </row>
    <row r="19" spans="1:43" x14ac:dyDescent="0.25">
      <c r="A19" s="2" t="s">
        <v>69</v>
      </c>
      <c r="B19" s="1" t="s">
        <v>38</v>
      </c>
      <c r="C19" s="1" t="s">
        <v>70</v>
      </c>
      <c r="D19" t="s">
        <v>71</v>
      </c>
      <c r="E19" t="s">
        <v>45</v>
      </c>
      <c r="F19">
        <v>33</v>
      </c>
      <c r="G19">
        <v>0</v>
      </c>
      <c r="H19">
        <f>F19*AE19</f>
        <v>0</v>
      </c>
      <c r="I19">
        <f>J19-H19</f>
        <v>0</v>
      </c>
      <c r="J19">
        <f>F19*G19</f>
        <v>0</v>
      </c>
      <c r="K19">
        <v>0</v>
      </c>
      <c r="L19">
        <f>F19*K19</f>
        <v>0</v>
      </c>
      <c r="M19" t="s">
        <v>46</v>
      </c>
      <c r="N19">
        <v>1</v>
      </c>
      <c r="O19">
        <f>IF(N19=5,I19,0)</f>
        <v>0</v>
      </c>
      <c r="Z19">
        <f>IF(AD19=0,J19,0)</f>
        <v>0</v>
      </c>
      <c r="AA19">
        <f>IF(AD19=15,J19,0)</f>
        <v>0</v>
      </c>
      <c r="AB19">
        <f>IF(AD19=21,J19,0)</f>
        <v>0</v>
      </c>
      <c r="AD19">
        <v>21</v>
      </c>
      <c r="AE19">
        <f>G19*AG19</f>
        <v>0</v>
      </c>
      <c r="AF19">
        <f>G19*(1-AG19)</f>
        <v>0</v>
      </c>
      <c r="AG19">
        <v>0</v>
      </c>
      <c r="AM19">
        <f>F19*AE19</f>
        <v>0</v>
      </c>
      <c r="AN19">
        <f>F19*AF19</f>
        <v>0</v>
      </c>
      <c r="AO19" t="s">
        <v>58</v>
      </c>
      <c r="AP19" t="s">
        <v>48</v>
      </c>
      <c r="AQ19" s="11" t="s">
        <v>49</v>
      </c>
    </row>
    <row r="20" spans="1:43" ht="12.75" customHeight="1" x14ac:dyDescent="0.25">
      <c r="C20" s="12" t="s">
        <v>59</v>
      </c>
      <c r="D20" s="35" t="s">
        <v>72</v>
      </c>
      <c r="E20" s="35"/>
      <c r="F20" s="35"/>
      <c r="G20" s="35"/>
      <c r="H20" s="35"/>
      <c r="I20" s="35"/>
      <c r="J20" s="35"/>
      <c r="K20" s="35"/>
      <c r="L20" s="35"/>
      <c r="M20" s="35"/>
    </row>
    <row r="21" spans="1:43" x14ac:dyDescent="0.25">
      <c r="A21" s="13"/>
      <c r="B21" s="14" t="s">
        <v>38</v>
      </c>
      <c r="C21" s="14" t="s">
        <v>73</v>
      </c>
      <c r="D21" s="11" t="s">
        <v>74</v>
      </c>
      <c r="E21" s="11"/>
      <c r="F21" s="11"/>
      <c r="G21" s="11"/>
      <c r="H21" s="11">
        <f>SUM(H22:H22)</f>
        <v>0</v>
      </c>
      <c r="I21" s="11">
        <f>SUM(I22:I22)</f>
        <v>0</v>
      </c>
      <c r="J21" s="11">
        <f>H21+I21</f>
        <v>0</v>
      </c>
      <c r="K21" s="11"/>
      <c r="L21" s="11">
        <f>SUM(L22:L22)</f>
        <v>0</v>
      </c>
      <c r="M21" s="11"/>
      <c r="P21" s="11">
        <f>IF(Q21="PR",J21,SUM(O22:O22))</f>
        <v>0</v>
      </c>
      <c r="Q21" s="11"/>
      <c r="R21" s="11">
        <f>IF(Q21="HS",H21,0)</f>
        <v>0</v>
      </c>
      <c r="S21" s="11">
        <f>IF(Q21="HS",I21-P21,0)</f>
        <v>0</v>
      </c>
      <c r="T21" s="11">
        <f>IF(Q21="PS",H21,0)</f>
        <v>0</v>
      </c>
      <c r="U21" s="11">
        <f>IF(Q21="PS",I21-P21,0)</f>
        <v>0</v>
      </c>
      <c r="V21" s="11">
        <f>IF(Q21="MP",H21,0)</f>
        <v>0</v>
      </c>
      <c r="W21" s="11">
        <f>IF(Q21="MP",I21-P21,0)</f>
        <v>0</v>
      </c>
      <c r="X21" s="11">
        <f>IF(Q21="OM",H21,0)</f>
        <v>0</v>
      </c>
      <c r="Y21" s="11" t="s">
        <v>73</v>
      </c>
      <c r="AI21">
        <f>SUM(Z22:Z22)</f>
        <v>0</v>
      </c>
      <c r="AJ21">
        <f>SUM(AA22:AA22)</f>
        <v>0</v>
      </c>
      <c r="AK21">
        <f>SUM(AB22:AB22)</f>
        <v>0</v>
      </c>
    </row>
    <row r="22" spans="1:43" x14ac:dyDescent="0.25">
      <c r="A22" s="2" t="s">
        <v>75</v>
      </c>
      <c r="B22" s="1" t="s">
        <v>38</v>
      </c>
      <c r="C22" s="1" t="s">
        <v>76</v>
      </c>
      <c r="D22" t="s">
        <v>77</v>
      </c>
      <c r="E22" t="s">
        <v>78</v>
      </c>
      <c r="F22">
        <v>4.95</v>
      </c>
      <c r="G22">
        <v>0</v>
      </c>
      <c r="H22">
        <f>F22*AE22</f>
        <v>0</v>
      </c>
      <c r="I22">
        <f>J22-H22</f>
        <v>0</v>
      </c>
      <c r="J22">
        <f>F22*G22</f>
        <v>0</v>
      </c>
      <c r="K22">
        <v>0</v>
      </c>
      <c r="L22">
        <f>F22*K22</f>
        <v>0</v>
      </c>
      <c r="M22" t="s">
        <v>46</v>
      </c>
      <c r="N22">
        <v>5</v>
      </c>
      <c r="O22">
        <f>IF(N22=5,I22,0)</f>
        <v>0</v>
      </c>
      <c r="Z22">
        <f>IF(AD22=0,J22,0)</f>
        <v>0</v>
      </c>
      <c r="AA22">
        <f>IF(AD22=15,J22,0)</f>
        <v>0</v>
      </c>
      <c r="AB22">
        <f>IF(AD22=21,J22,0)</f>
        <v>0</v>
      </c>
      <c r="AD22">
        <v>21</v>
      </c>
      <c r="AE22">
        <f>G22*AG22</f>
        <v>0</v>
      </c>
      <c r="AF22">
        <f>G22*(1-AG22)</f>
        <v>0</v>
      </c>
      <c r="AG22">
        <v>0</v>
      </c>
      <c r="AM22">
        <f>F22*AE22</f>
        <v>0</v>
      </c>
      <c r="AN22">
        <f>F22*AF22</f>
        <v>0</v>
      </c>
      <c r="AO22" t="s">
        <v>79</v>
      </c>
      <c r="AP22" t="s">
        <v>80</v>
      </c>
      <c r="AQ22" s="11" t="s">
        <v>49</v>
      </c>
    </row>
    <row r="23" spans="1:43" ht="12.75" customHeight="1" x14ac:dyDescent="0.25">
      <c r="C23" s="12" t="s">
        <v>59</v>
      </c>
      <c r="D23" s="35" t="s">
        <v>81</v>
      </c>
      <c r="E23" s="35"/>
      <c r="F23" s="35"/>
      <c r="G23" s="35"/>
      <c r="H23" s="35"/>
      <c r="I23" s="35"/>
      <c r="J23" s="35"/>
      <c r="K23" s="35"/>
      <c r="L23" s="35"/>
      <c r="M23" s="35"/>
    </row>
    <row r="24" spans="1:43" x14ac:dyDescent="0.25">
      <c r="A24" s="13"/>
      <c r="B24" s="14" t="s">
        <v>38</v>
      </c>
      <c r="C24" s="14" t="s">
        <v>82</v>
      </c>
      <c r="D24" s="11" t="s">
        <v>40</v>
      </c>
      <c r="E24" s="11"/>
      <c r="F24" s="11"/>
      <c r="G24" s="11"/>
      <c r="H24" s="11">
        <f>SUM(H25:H25)</f>
        <v>0</v>
      </c>
      <c r="I24" s="11">
        <f>SUM(I25:I25)</f>
        <v>0</v>
      </c>
      <c r="J24" s="11">
        <f>H24+I24</f>
        <v>0</v>
      </c>
      <c r="K24" s="11"/>
      <c r="L24" s="11">
        <f>SUM(L25:L25)</f>
        <v>0</v>
      </c>
      <c r="M24" s="11"/>
      <c r="P24" s="11">
        <f>IF(Q24="PR",J24,SUM(O25:O25))</f>
        <v>0</v>
      </c>
      <c r="Q24" s="11"/>
      <c r="R24" s="11">
        <f>IF(Q24="HS",H24,0)</f>
        <v>0</v>
      </c>
      <c r="S24" s="11">
        <f>IF(Q24="HS",I24-P24,0)</f>
        <v>0</v>
      </c>
      <c r="T24" s="11">
        <f>IF(Q24="PS",H24,0)</f>
        <v>0</v>
      </c>
      <c r="U24" s="11">
        <f>IF(Q24="PS",I24-P24,0)</f>
        <v>0</v>
      </c>
      <c r="V24" s="11">
        <f>IF(Q24="MP",H24,0)</f>
        <v>0</v>
      </c>
      <c r="W24" s="11">
        <f>IF(Q24="MP",I24-P24,0)</f>
        <v>0</v>
      </c>
      <c r="X24" s="11">
        <f>IF(Q24="OM",H24,0)</f>
        <v>0</v>
      </c>
      <c r="Y24" s="11" t="s">
        <v>82</v>
      </c>
      <c r="AI24">
        <f>SUM(Z25:Z25)</f>
        <v>0</v>
      </c>
      <c r="AJ24">
        <f>SUM(AA25:AA25)</f>
        <v>0</v>
      </c>
      <c r="AK24">
        <f>SUM(AB25:AB25)</f>
        <v>0</v>
      </c>
    </row>
    <row r="25" spans="1:43" x14ac:dyDescent="0.25">
      <c r="A25" s="2" t="s">
        <v>83</v>
      </c>
      <c r="B25" s="1" t="s">
        <v>38</v>
      </c>
      <c r="C25" s="1" t="s">
        <v>84</v>
      </c>
      <c r="D25" t="s">
        <v>85</v>
      </c>
      <c r="E25" t="s">
        <v>86</v>
      </c>
      <c r="F25">
        <v>1</v>
      </c>
      <c r="G25">
        <v>0</v>
      </c>
      <c r="H25">
        <f>F25*AE25</f>
        <v>0</v>
      </c>
      <c r="I25">
        <f>J25-H25</f>
        <v>0</v>
      </c>
      <c r="J25">
        <f>F25*G25</f>
        <v>0</v>
      </c>
      <c r="K25">
        <v>0</v>
      </c>
      <c r="L25">
        <f>F25*K25</f>
        <v>0</v>
      </c>
      <c r="N25">
        <v>1</v>
      </c>
      <c r="O25">
        <f>IF(N25=5,I25,0)</f>
        <v>0</v>
      </c>
      <c r="Z25">
        <f>IF(AD25=0,J25,0)</f>
        <v>0</v>
      </c>
      <c r="AA25">
        <f>IF(AD25=15,J25,0)</f>
        <v>0</v>
      </c>
      <c r="AB25">
        <f>IF(AD25=21,J25,0)</f>
        <v>0</v>
      </c>
      <c r="AD25">
        <v>21</v>
      </c>
      <c r="AE25">
        <f>G25*AG25</f>
        <v>0</v>
      </c>
      <c r="AF25">
        <f>G25*(1-AG25)</f>
        <v>0</v>
      </c>
      <c r="AG25">
        <v>1</v>
      </c>
      <c r="AM25">
        <f>F25*AE25</f>
        <v>0</v>
      </c>
      <c r="AN25">
        <f>F25*AF25</f>
        <v>0</v>
      </c>
      <c r="AO25" t="s">
        <v>87</v>
      </c>
      <c r="AP25" t="s">
        <v>80</v>
      </c>
      <c r="AQ25" s="11" t="s">
        <v>49</v>
      </c>
    </row>
    <row r="26" spans="1:43" ht="76.5" customHeight="1" x14ac:dyDescent="0.25">
      <c r="C26" s="12" t="s">
        <v>59</v>
      </c>
      <c r="D26" s="35" t="s">
        <v>88</v>
      </c>
      <c r="E26" s="35"/>
      <c r="F26" s="35"/>
      <c r="G26" s="35"/>
      <c r="H26" s="35"/>
      <c r="I26" s="35"/>
      <c r="J26" s="35"/>
      <c r="K26" s="35"/>
      <c r="L26" s="35"/>
      <c r="M26" s="35"/>
    </row>
    <row r="27" spans="1:43" x14ac:dyDescent="0.25">
      <c r="A27" s="13"/>
      <c r="B27" s="14" t="s">
        <v>38</v>
      </c>
      <c r="C27" s="14" t="s">
        <v>89</v>
      </c>
      <c r="D27" s="11" t="s">
        <v>90</v>
      </c>
      <c r="E27" s="11"/>
      <c r="F27" s="11"/>
      <c r="G27" s="11"/>
      <c r="H27" s="11">
        <f>SUM(H28:H28)</f>
        <v>0</v>
      </c>
      <c r="I27" s="11">
        <f>SUM(I28:I28)</f>
        <v>0</v>
      </c>
      <c r="J27" s="11">
        <f>H27+I27</f>
        <v>0</v>
      </c>
      <c r="K27" s="11"/>
      <c r="L27" s="11">
        <f>SUM(L28:L28)</f>
        <v>0</v>
      </c>
      <c r="M27" s="11"/>
      <c r="P27" s="11">
        <f>IF(Q27="PR",J27,SUM(O28:O28))</f>
        <v>0</v>
      </c>
      <c r="Q27" s="11"/>
      <c r="R27" s="11">
        <f>IF(Q27="HS",H27,0)</f>
        <v>0</v>
      </c>
      <c r="S27" s="11">
        <f>IF(Q27="HS",I27-P27,0)</f>
        <v>0</v>
      </c>
      <c r="T27" s="11">
        <f>IF(Q27="PS",H27,0)</f>
        <v>0</v>
      </c>
      <c r="U27" s="11">
        <f>IF(Q27="PS",I27-P27,0)</f>
        <v>0</v>
      </c>
      <c r="V27" s="11">
        <f>IF(Q27="MP",H27,0)</f>
        <v>0</v>
      </c>
      <c r="W27" s="11">
        <f>IF(Q27="MP",I27-P27,0)</f>
        <v>0</v>
      </c>
      <c r="X27" s="11">
        <f>IF(Q27="OM",H27,0)</f>
        <v>0</v>
      </c>
      <c r="Y27" s="11" t="s">
        <v>89</v>
      </c>
      <c r="AI27">
        <f>SUM(Z28:Z28)</f>
        <v>0</v>
      </c>
      <c r="AJ27">
        <f>SUM(AA28:AA28)</f>
        <v>0</v>
      </c>
      <c r="AK27">
        <f>SUM(AB28:AB28)</f>
        <v>0</v>
      </c>
    </row>
    <row r="28" spans="1:43" x14ac:dyDescent="0.25">
      <c r="A28" s="2" t="s">
        <v>91</v>
      </c>
      <c r="B28" s="1" t="s">
        <v>38</v>
      </c>
      <c r="C28" s="1" t="s">
        <v>89</v>
      </c>
      <c r="D28" t="s">
        <v>92</v>
      </c>
      <c r="F28">
        <v>33</v>
      </c>
      <c r="G28">
        <v>0</v>
      </c>
      <c r="H28">
        <f>F28*AE28</f>
        <v>0</v>
      </c>
      <c r="I28">
        <f>J28-H28</f>
        <v>0</v>
      </c>
      <c r="J28">
        <f>F28*G28</f>
        <v>0</v>
      </c>
      <c r="K28">
        <v>0</v>
      </c>
      <c r="L28">
        <f>F28*K28</f>
        <v>0</v>
      </c>
      <c r="N28">
        <v>1</v>
      </c>
      <c r="O28">
        <f>IF(N28=5,I28,0)</f>
        <v>0</v>
      </c>
      <c r="Z28">
        <f>IF(AD28=0,J28,0)</f>
        <v>0</v>
      </c>
      <c r="AA28">
        <f>IF(AD28=15,J28,0)</f>
        <v>0</v>
      </c>
      <c r="AB28">
        <f>IF(AD28=21,J28,0)</f>
        <v>0</v>
      </c>
      <c r="AD28">
        <v>21</v>
      </c>
      <c r="AE28">
        <f>G28*AG28</f>
        <v>0</v>
      </c>
      <c r="AF28">
        <f>G28*(1-AG28)</f>
        <v>0</v>
      </c>
      <c r="AG28">
        <v>1</v>
      </c>
      <c r="AM28">
        <f>F28*AE28</f>
        <v>0</v>
      </c>
      <c r="AN28">
        <f>F28*AF28</f>
        <v>0</v>
      </c>
      <c r="AO28" t="s">
        <v>93</v>
      </c>
      <c r="AP28" t="s">
        <v>80</v>
      </c>
      <c r="AQ28" s="11" t="s">
        <v>49</v>
      </c>
    </row>
    <row r="29" spans="1:43" x14ac:dyDescent="0.25">
      <c r="A29" s="13"/>
      <c r="B29" s="14" t="s">
        <v>38</v>
      </c>
      <c r="C29" s="14" t="s">
        <v>94</v>
      </c>
      <c r="D29" s="11" t="s">
        <v>95</v>
      </c>
      <c r="E29" s="11"/>
      <c r="F29" s="11"/>
      <c r="G29" s="11"/>
      <c r="H29" s="11">
        <f>SUM(H30:H39)</f>
        <v>0</v>
      </c>
      <c r="I29" s="11">
        <f>SUM(I30:I39)</f>
        <v>0</v>
      </c>
      <c r="J29" s="11">
        <f>H29+I29</f>
        <v>0</v>
      </c>
      <c r="K29" s="11"/>
      <c r="L29" s="11">
        <f>SUM(L30:L39)</f>
        <v>0</v>
      </c>
      <c r="M29" s="11"/>
      <c r="P29" s="11">
        <f>IF(Q29="PR",J29,SUM(O30:O39))</f>
        <v>0</v>
      </c>
      <c r="Q29" s="11"/>
      <c r="R29" s="11">
        <f>IF(Q29="HS",H29,0)</f>
        <v>0</v>
      </c>
      <c r="S29" s="11">
        <f>IF(Q29="HS",I29-P29,0)</f>
        <v>0</v>
      </c>
      <c r="T29" s="11">
        <f>IF(Q29="PS",H29,0)</f>
        <v>0</v>
      </c>
      <c r="U29" s="11">
        <f>IF(Q29="PS",I29-P29,0)</f>
        <v>0</v>
      </c>
      <c r="V29" s="11">
        <f>IF(Q29="MP",H29,0)</f>
        <v>0</v>
      </c>
      <c r="W29" s="11">
        <f>IF(Q29="MP",I29-P29,0)</f>
        <v>0</v>
      </c>
      <c r="X29" s="11">
        <f>IF(Q29="OM",H29,0)</f>
        <v>0</v>
      </c>
      <c r="Y29" s="11" t="s">
        <v>94</v>
      </c>
      <c r="AI29">
        <f>SUM(Z30:Z39)</f>
        <v>0</v>
      </c>
      <c r="AJ29">
        <f>SUM(AA30:AA39)</f>
        <v>0</v>
      </c>
      <c r="AK29">
        <f>SUM(AB30:AB39)</f>
        <v>0</v>
      </c>
    </row>
    <row r="30" spans="1:43" x14ac:dyDescent="0.25">
      <c r="A30" s="2" t="s">
        <v>96</v>
      </c>
      <c r="B30" s="1" t="s">
        <v>38</v>
      </c>
      <c r="C30" s="1" t="s">
        <v>94</v>
      </c>
      <c r="D30" t="s">
        <v>97</v>
      </c>
      <c r="E30" t="s">
        <v>45</v>
      </c>
      <c r="F30">
        <v>33</v>
      </c>
      <c r="G30">
        <v>0</v>
      </c>
      <c r="H30">
        <f>F30*AE30</f>
        <v>0</v>
      </c>
      <c r="I30">
        <f>J30-H30</f>
        <v>0</v>
      </c>
      <c r="J30">
        <f>F30*G30</f>
        <v>0</v>
      </c>
      <c r="K30">
        <v>0</v>
      </c>
      <c r="L30">
        <f>F30*K30</f>
        <v>0</v>
      </c>
      <c r="N30">
        <v>1</v>
      </c>
      <c r="O30">
        <f>IF(N30=5,I30,0)</f>
        <v>0</v>
      </c>
      <c r="Z30">
        <f>IF(AD30=0,J30,0)</f>
        <v>0</v>
      </c>
      <c r="AA30">
        <f>IF(AD30=15,J30,0)</f>
        <v>0</v>
      </c>
      <c r="AB30">
        <f>IF(AD30=21,J30,0)</f>
        <v>0</v>
      </c>
      <c r="AD30">
        <v>21</v>
      </c>
      <c r="AE30">
        <f>G30*AG30</f>
        <v>0</v>
      </c>
      <c r="AF30">
        <f>G30*(1-AG30)</f>
        <v>0</v>
      </c>
      <c r="AG30">
        <v>1</v>
      </c>
      <c r="AM30">
        <f>F30*AE30</f>
        <v>0</v>
      </c>
      <c r="AN30">
        <f>F30*AF30</f>
        <v>0</v>
      </c>
      <c r="AO30" t="s">
        <v>98</v>
      </c>
      <c r="AP30" t="s">
        <v>80</v>
      </c>
      <c r="AQ30" s="11" t="s">
        <v>49</v>
      </c>
    </row>
    <row r="31" spans="1:43" ht="12.75" customHeight="1" x14ac:dyDescent="0.25">
      <c r="C31" s="12" t="s">
        <v>59</v>
      </c>
      <c r="D31" s="35" t="s">
        <v>99</v>
      </c>
      <c r="E31" s="35"/>
      <c r="F31" s="35"/>
      <c r="G31" s="35"/>
      <c r="H31" s="35"/>
      <c r="I31" s="35"/>
      <c r="J31" s="35"/>
      <c r="K31" s="35"/>
      <c r="L31" s="35"/>
      <c r="M31" s="35"/>
    </row>
    <row r="32" spans="1:43" x14ac:dyDescent="0.25">
      <c r="A32" s="2" t="s">
        <v>100</v>
      </c>
      <c r="B32" s="1" t="s">
        <v>38</v>
      </c>
      <c r="C32" s="1" t="s">
        <v>101</v>
      </c>
      <c r="D32" t="s">
        <v>102</v>
      </c>
      <c r="E32" t="s">
        <v>103</v>
      </c>
      <c r="F32">
        <v>33</v>
      </c>
      <c r="G32">
        <v>0</v>
      </c>
      <c r="H32">
        <f>F32*AE32</f>
        <v>0</v>
      </c>
      <c r="I32">
        <f>J32-H32</f>
        <v>0</v>
      </c>
      <c r="J32">
        <f>F32*G32</f>
        <v>0</v>
      </c>
      <c r="K32">
        <v>0</v>
      </c>
      <c r="L32">
        <f>F32*K32</f>
        <v>0</v>
      </c>
      <c r="N32">
        <v>1</v>
      </c>
      <c r="O32">
        <f>IF(N32=5,I32,0)</f>
        <v>0</v>
      </c>
      <c r="Z32">
        <f>IF(AD32=0,J32,0)</f>
        <v>0</v>
      </c>
      <c r="AA32">
        <f>IF(AD32=15,J32,0)</f>
        <v>0</v>
      </c>
      <c r="AB32">
        <f>IF(AD32=21,J32,0)</f>
        <v>0</v>
      </c>
      <c r="AD32">
        <v>21</v>
      </c>
      <c r="AE32">
        <f>G32*AG32</f>
        <v>0</v>
      </c>
      <c r="AF32">
        <f>G32*(1-AG32)</f>
        <v>0</v>
      </c>
      <c r="AG32">
        <v>1</v>
      </c>
      <c r="AM32">
        <f>F32*AE32</f>
        <v>0</v>
      </c>
      <c r="AN32">
        <f>F32*AF32</f>
        <v>0</v>
      </c>
      <c r="AO32" t="s">
        <v>98</v>
      </c>
      <c r="AP32" t="s">
        <v>80</v>
      </c>
      <c r="AQ32" s="11" t="s">
        <v>49</v>
      </c>
    </row>
    <row r="33" spans="1:43" ht="12.75" customHeight="1" x14ac:dyDescent="0.25">
      <c r="C33" s="12" t="s">
        <v>59</v>
      </c>
      <c r="D33" s="35" t="s">
        <v>104</v>
      </c>
      <c r="E33" s="35"/>
      <c r="F33" s="35"/>
      <c r="G33" s="35"/>
      <c r="H33" s="35"/>
      <c r="I33" s="35"/>
      <c r="J33" s="35"/>
      <c r="K33" s="35"/>
      <c r="L33" s="35"/>
      <c r="M33" s="35"/>
    </row>
    <row r="34" spans="1:43" x14ac:dyDescent="0.25">
      <c r="A34" s="2" t="s">
        <v>39</v>
      </c>
      <c r="B34" s="1" t="s">
        <v>38</v>
      </c>
      <c r="C34" s="1" t="s">
        <v>105</v>
      </c>
      <c r="D34" t="s">
        <v>106</v>
      </c>
      <c r="E34" t="s">
        <v>103</v>
      </c>
      <c r="F34">
        <v>33</v>
      </c>
      <c r="G34">
        <v>0</v>
      </c>
      <c r="H34">
        <f>F34*AE34</f>
        <v>0</v>
      </c>
      <c r="I34">
        <f>J34-H34</f>
        <v>0</v>
      </c>
      <c r="J34">
        <f>F34*G34</f>
        <v>0</v>
      </c>
      <c r="K34">
        <v>0</v>
      </c>
      <c r="L34">
        <f>F34*K34</f>
        <v>0</v>
      </c>
      <c r="N34">
        <v>1</v>
      </c>
      <c r="O34">
        <f>IF(N34=5,I34,0)</f>
        <v>0</v>
      </c>
      <c r="Z34">
        <f>IF(AD34=0,J34,0)</f>
        <v>0</v>
      </c>
      <c r="AA34">
        <f>IF(AD34=15,J34,0)</f>
        <v>0</v>
      </c>
      <c r="AB34">
        <f>IF(AD34=21,J34,0)</f>
        <v>0</v>
      </c>
      <c r="AD34">
        <v>21</v>
      </c>
      <c r="AE34">
        <f>G34*AG34</f>
        <v>0</v>
      </c>
      <c r="AF34">
        <f>G34*(1-AG34)</f>
        <v>0</v>
      </c>
      <c r="AG34">
        <v>1</v>
      </c>
      <c r="AM34">
        <f>F34*AE34</f>
        <v>0</v>
      </c>
      <c r="AN34">
        <f>F34*AF34</f>
        <v>0</v>
      </c>
      <c r="AO34" t="s">
        <v>98</v>
      </c>
      <c r="AP34" t="s">
        <v>80</v>
      </c>
      <c r="AQ34" s="11" t="s">
        <v>49</v>
      </c>
    </row>
    <row r="35" spans="1:43" x14ac:dyDescent="0.25">
      <c r="A35" s="2" t="s">
        <v>107</v>
      </c>
      <c r="B35" s="1" t="s">
        <v>38</v>
      </c>
      <c r="C35" s="1" t="s">
        <v>108</v>
      </c>
      <c r="D35" t="s">
        <v>109</v>
      </c>
      <c r="E35" t="s">
        <v>103</v>
      </c>
      <c r="F35">
        <v>33</v>
      </c>
      <c r="G35">
        <v>0</v>
      </c>
      <c r="H35">
        <f>F35*AE35</f>
        <v>0</v>
      </c>
      <c r="I35">
        <f>J35-H35</f>
        <v>0</v>
      </c>
      <c r="J35">
        <f>F35*G35</f>
        <v>0</v>
      </c>
      <c r="K35">
        <v>0</v>
      </c>
      <c r="L35">
        <f>F35*K35</f>
        <v>0</v>
      </c>
      <c r="N35">
        <v>1</v>
      </c>
      <c r="O35">
        <f>IF(N35=5,I35,0)</f>
        <v>0</v>
      </c>
      <c r="Z35">
        <f>IF(AD35=0,J35,0)</f>
        <v>0</v>
      </c>
      <c r="AA35">
        <f>IF(AD35=15,J35,0)</f>
        <v>0</v>
      </c>
      <c r="AB35">
        <f>IF(AD35=21,J35,0)</f>
        <v>0</v>
      </c>
      <c r="AD35">
        <v>21</v>
      </c>
      <c r="AE35">
        <f>G35*AG35</f>
        <v>0</v>
      </c>
      <c r="AF35">
        <f>G35*(1-AG35)</f>
        <v>0</v>
      </c>
      <c r="AG35">
        <v>1</v>
      </c>
      <c r="AM35">
        <f>F35*AE35</f>
        <v>0</v>
      </c>
      <c r="AN35">
        <f>F35*AF35</f>
        <v>0</v>
      </c>
      <c r="AO35" t="s">
        <v>98</v>
      </c>
      <c r="AP35" t="s">
        <v>80</v>
      </c>
      <c r="AQ35" s="11" t="s">
        <v>49</v>
      </c>
    </row>
    <row r="36" spans="1:43" ht="12.75" customHeight="1" x14ac:dyDescent="0.25">
      <c r="C36" s="12" t="s">
        <v>59</v>
      </c>
      <c r="D36" s="35" t="s">
        <v>110</v>
      </c>
      <c r="E36" s="35"/>
      <c r="F36" s="35"/>
      <c r="G36" s="35"/>
      <c r="H36" s="35"/>
      <c r="I36" s="35"/>
      <c r="J36" s="35"/>
      <c r="K36" s="35"/>
      <c r="L36" s="35"/>
      <c r="M36" s="35"/>
    </row>
    <row r="37" spans="1:43" x14ac:dyDescent="0.25">
      <c r="A37" s="2" t="s">
        <v>111</v>
      </c>
      <c r="B37" s="1" t="s">
        <v>38</v>
      </c>
      <c r="C37" s="1" t="s">
        <v>112</v>
      </c>
      <c r="D37" t="s">
        <v>113</v>
      </c>
      <c r="E37" t="s">
        <v>103</v>
      </c>
      <c r="F37">
        <v>33</v>
      </c>
      <c r="G37">
        <v>0</v>
      </c>
      <c r="H37">
        <f>F37*AE37</f>
        <v>0</v>
      </c>
      <c r="I37">
        <f>J37-H37</f>
        <v>0</v>
      </c>
      <c r="J37">
        <f>F37*G37</f>
        <v>0</v>
      </c>
      <c r="K37">
        <v>0</v>
      </c>
      <c r="L37">
        <f>F37*K37</f>
        <v>0</v>
      </c>
      <c r="N37">
        <v>1</v>
      </c>
      <c r="O37">
        <f>IF(N37=5,I37,0)</f>
        <v>0</v>
      </c>
      <c r="Z37">
        <f>IF(AD37=0,J37,0)</f>
        <v>0</v>
      </c>
      <c r="AA37">
        <f>IF(AD37=15,J37,0)</f>
        <v>0</v>
      </c>
      <c r="AB37">
        <f>IF(AD37=21,J37,0)</f>
        <v>0</v>
      </c>
      <c r="AD37">
        <v>21</v>
      </c>
      <c r="AE37">
        <f>G37*AG37</f>
        <v>0</v>
      </c>
      <c r="AF37">
        <f>G37*(1-AG37)</f>
        <v>0</v>
      </c>
      <c r="AG37">
        <v>1</v>
      </c>
      <c r="AM37">
        <f>F37*AE37</f>
        <v>0</v>
      </c>
      <c r="AN37">
        <f>F37*AF37</f>
        <v>0</v>
      </c>
      <c r="AO37" t="s">
        <v>98</v>
      </c>
      <c r="AP37" t="s">
        <v>80</v>
      </c>
      <c r="AQ37" s="11" t="s">
        <v>49</v>
      </c>
    </row>
    <row r="38" spans="1:43" x14ac:dyDescent="0.25">
      <c r="A38" s="2" t="s">
        <v>114</v>
      </c>
      <c r="B38" s="1" t="s">
        <v>38</v>
      </c>
      <c r="C38" s="1" t="s">
        <v>115</v>
      </c>
      <c r="D38" t="s">
        <v>116</v>
      </c>
      <c r="E38" t="s">
        <v>117</v>
      </c>
      <c r="F38">
        <v>1.98</v>
      </c>
      <c r="G38">
        <v>0</v>
      </c>
      <c r="H38">
        <f>F38*AE38</f>
        <v>0</v>
      </c>
      <c r="I38">
        <f>J38-H38</f>
        <v>0</v>
      </c>
      <c r="J38">
        <f>F38*G38</f>
        <v>0</v>
      </c>
      <c r="K38">
        <v>0</v>
      </c>
      <c r="L38">
        <f>F38*K38</f>
        <v>0</v>
      </c>
      <c r="N38">
        <v>1</v>
      </c>
      <c r="O38">
        <f>IF(N38=5,I38,0)</f>
        <v>0</v>
      </c>
      <c r="Z38">
        <f>IF(AD38=0,J38,0)</f>
        <v>0</v>
      </c>
      <c r="AA38">
        <f>IF(AD38=15,J38,0)</f>
        <v>0</v>
      </c>
      <c r="AB38">
        <f>IF(AD38=21,J38,0)</f>
        <v>0</v>
      </c>
      <c r="AD38">
        <v>21</v>
      </c>
      <c r="AE38">
        <f>G38*AG38</f>
        <v>0</v>
      </c>
      <c r="AF38">
        <f>G38*(1-AG38)</f>
        <v>0</v>
      </c>
      <c r="AG38">
        <v>1</v>
      </c>
      <c r="AM38">
        <f>F38*AE38</f>
        <v>0</v>
      </c>
      <c r="AN38">
        <f>F38*AF38</f>
        <v>0</v>
      </c>
      <c r="AO38" t="s">
        <v>98</v>
      </c>
      <c r="AP38" t="s">
        <v>80</v>
      </c>
      <c r="AQ38" s="11" t="s">
        <v>49</v>
      </c>
    </row>
    <row r="39" spans="1:43" x14ac:dyDescent="0.25">
      <c r="A39" s="2" t="s">
        <v>118</v>
      </c>
      <c r="B39" s="1" t="s">
        <v>38</v>
      </c>
      <c r="C39" s="1" t="s">
        <v>119</v>
      </c>
      <c r="D39" t="s">
        <v>120</v>
      </c>
      <c r="E39" t="s">
        <v>103</v>
      </c>
      <c r="F39">
        <v>33</v>
      </c>
      <c r="G39">
        <v>0</v>
      </c>
      <c r="H39">
        <f>F39*AE39</f>
        <v>0</v>
      </c>
      <c r="I39">
        <f>J39-H39</f>
        <v>0</v>
      </c>
      <c r="J39">
        <f>F39*G39</f>
        <v>0</v>
      </c>
      <c r="K39">
        <v>0</v>
      </c>
      <c r="L39">
        <f>F39*K39</f>
        <v>0</v>
      </c>
      <c r="N39">
        <v>1</v>
      </c>
      <c r="O39">
        <f>IF(N39=5,I39,0)</f>
        <v>0</v>
      </c>
      <c r="Z39">
        <f>IF(AD39=0,J39,0)</f>
        <v>0</v>
      </c>
      <c r="AA39">
        <f>IF(AD39=15,J39,0)</f>
        <v>0</v>
      </c>
      <c r="AB39">
        <f>IF(AD39=21,J39,0)</f>
        <v>0</v>
      </c>
      <c r="AD39">
        <v>21</v>
      </c>
      <c r="AE39">
        <f>G39*AG39</f>
        <v>0</v>
      </c>
      <c r="AF39">
        <f>G39*(1-AG39)</f>
        <v>0</v>
      </c>
      <c r="AG39">
        <v>1</v>
      </c>
      <c r="AM39">
        <f>F39*AE39</f>
        <v>0</v>
      </c>
      <c r="AN39">
        <f>F39*AF39</f>
        <v>0</v>
      </c>
      <c r="AO39" t="s">
        <v>98</v>
      </c>
      <c r="AP39" t="s">
        <v>80</v>
      </c>
      <c r="AQ39" s="11" t="s">
        <v>49</v>
      </c>
    </row>
    <row r="40" spans="1:43" ht="38.25" customHeight="1" x14ac:dyDescent="0.25">
      <c r="C40" s="12" t="s">
        <v>59</v>
      </c>
      <c r="D40" s="35" t="s">
        <v>121</v>
      </c>
      <c r="E40" s="35"/>
      <c r="F40" s="35"/>
      <c r="G40" s="35"/>
      <c r="H40" s="35"/>
      <c r="I40" s="35"/>
      <c r="J40" s="35"/>
      <c r="K40" s="35"/>
      <c r="L40" s="35"/>
      <c r="M40" s="35"/>
    </row>
    <row r="41" spans="1:43" x14ac:dyDescent="0.25">
      <c r="A41" s="13"/>
      <c r="B41" s="14" t="s">
        <v>38</v>
      </c>
      <c r="C41" s="14"/>
      <c r="D41" s="11" t="s">
        <v>122</v>
      </c>
      <c r="E41" s="11"/>
      <c r="F41" s="11"/>
      <c r="G41" s="11"/>
      <c r="H41" s="11">
        <f>SUM(H42:H57)</f>
        <v>0</v>
      </c>
      <c r="I41" s="11">
        <f>SUM(I42:I57)</f>
        <v>0</v>
      </c>
      <c r="J41" s="11">
        <f>H41+I41</f>
        <v>0</v>
      </c>
      <c r="K41" s="11"/>
      <c r="L41" s="11">
        <f>SUM(L42:L57)</f>
        <v>3.3000000000000002E-2</v>
      </c>
      <c r="M41" s="11"/>
      <c r="P41" s="11">
        <f>IF(Q41="PR",J41,SUM(O42:O57))</f>
        <v>0</v>
      </c>
      <c r="Q41" s="11" t="s">
        <v>123</v>
      </c>
      <c r="R41" s="11">
        <f>IF(Q41="HS",H41,0)</f>
        <v>0</v>
      </c>
      <c r="S41" s="11">
        <f>IF(Q41="HS",I41-P41,0)</f>
        <v>0</v>
      </c>
      <c r="T41" s="11">
        <f>IF(Q41="PS",H41,0)</f>
        <v>0</v>
      </c>
      <c r="U41" s="11">
        <f>IF(Q41="PS",I41-P41,0)</f>
        <v>0</v>
      </c>
      <c r="V41" s="11">
        <f>IF(Q41="MP",H41,0)</f>
        <v>0</v>
      </c>
      <c r="W41" s="11">
        <f>IF(Q41="MP",I41-P41,0)</f>
        <v>0</v>
      </c>
      <c r="X41" s="11">
        <f>IF(Q41="OM",H41,0)</f>
        <v>0</v>
      </c>
      <c r="Y41" s="11" t="s">
        <v>124</v>
      </c>
      <c r="AI41">
        <f>SUM(Z42:Z57)</f>
        <v>0</v>
      </c>
      <c r="AJ41">
        <f>SUM(AA42:AA57)</f>
        <v>0</v>
      </c>
      <c r="AK41">
        <f>SUM(AB42:AB57)</f>
        <v>0</v>
      </c>
    </row>
    <row r="42" spans="1:43" x14ac:dyDescent="0.25">
      <c r="A42" s="2" t="s">
        <v>125</v>
      </c>
      <c r="B42" s="1" t="s">
        <v>38</v>
      </c>
      <c r="C42" s="1" t="s">
        <v>126</v>
      </c>
      <c r="D42" t="s">
        <v>127</v>
      </c>
      <c r="E42" t="s">
        <v>128</v>
      </c>
      <c r="F42">
        <v>33</v>
      </c>
      <c r="G42">
        <v>0</v>
      </c>
      <c r="H42">
        <f>F42*AE42</f>
        <v>0</v>
      </c>
      <c r="I42">
        <f>J42-H42</f>
        <v>0</v>
      </c>
      <c r="J42">
        <f>F42*G42</f>
        <v>0</v>
      </c>
      <c r="K42">
        <v>1E-3</v>
      </c>
      <c r="L42">
        <f>F42*K42</f>
        <v>3.3000000000000002E-2</v>
      </c>
      <c r="M42" t="s">
        <v>46</v>
      </c>
      <c r="N42">
        <v>1</v>
      </c>
      <c r="O42">
        <f>IF(N42=5,I42,0)</f>
        <v>0</v>
      </c>
      <c r="Z42">
        <f>IF(AD42=0,J42,0)</f>
        <v>0</v>
      </c>
      <c r="AA42">
        <f>IF(AD42=15,J42,0)</f>
        <v>0</v>
      </c>
      <c r="AB42">
        <f>IF(AD42=21,J42,0)</f>
        <v>0</v>
      </c>
      <c r="AD42">
        <v>21</v>
      </c>
      <c r="AE42">
        <f>G42*AG42</f>
        <v>0</v>
      </c>
      <c r="AF42">
        <f>G42*(1-AG42)</f>
        <v>0</v>
      </c>
      <c r="AG42">
        <v>1</v>
      </c>
      <c r="AM42">
        <f>F42*AE42</f>
        <v>0</v>
      </c>
      <c r="AN42">
        <f>F42*AF42</f>
        <v>0</v>
      </c>
      <c r="AO42" t="s">
        <v>129</v>
      </c>
      <c r="AP42" t="s">
        <v>130</v>
      </c>
      <c r="AQ42" s="11" t="s">
        <v>49</v>
      </c>
    </row>
    <row r="43" spans="1:43" ht="25.5" customHeight="1" x14ac:dyDescent="0.25">
      <c r="C43" s="12" t="s">
        <v>50</v>
      </c>
      <c r="D43" s="35" t="s">
        <v>131</v>
      </c>
      <c r="E43" s="35"/>
      <c r="F43" s="35"/>
      <c r="G43" s="35"/>
      <c r="H43" s="35"/>
      <c r="I43" s="35"/>
      <c r="J43" s="35"/>
      <c r="K43" s="35"/>
      <c r="L43" s="35"/>
      <c r="M43" s="35"/>
    </row>
    <row r="44" spans="1:43" ht="12.75" customHeight="1" x14ac:dyDescent="0.25">
      <c r="C44" s="12" t="s">
        <v>59</v>
      </c>
      <c r="D44" s="35" t="s">
        <v>132</v>
      </c>
      <c r="E44" s="35"/>
      <c r="F44" s="35"/>
      <c r="G44" s="35"/>
      <c r="H44" s="35"/>
      <c r="I44" s="35"/>
      <c r="J44" s="35"/>
      <c r="K44" s="35"/>
      <c r="L44" s="35"/>
      <c r="M44" s="35"/>
    </row>
    <row r="45" spans="1:43" x14ac:dyDescent="0.25">
      <c r="A45" s="2" t="s">
        <v>133</v>
      </c>
      <c r="B45" s="1" t="s">
        <v>38</v>
      </c>
      <c r="C45" s="1" t="s">
        <v>134</v>
      </c>
      <c r="D45" t="s">
        <v>135</v>
      </c>
      <c r="E45" t="s">
        <v>103</v>
      </c>
      <c r="F45">
        <v>99</v>
      </c>
      <c r="G45">
        <v>0</v>
      </c>
      <c r="H45">
        <f>F45*AE45</f>
        <v>0</v>
      </c>
      <c r="I45">
        <f>J45-H45</f>
        <v>0</v>
      </c>
      <c r="J45">
        <f>F45*G45</f>
        <v>0</v>
      </c>
      <c r="K45">
        <v>0</v>
      </c>
      <c r="L45">
        <f>F45*K45</f>
        <v>0</v>
      </c>
      <c r="N45">
        <v>1</v>
      </c>
      <c r="O45">
        <f>IF(N45=5,I45,0)</f>
        <v>0</v>
      </c>
      <c r="Z45">
        <f>IF(AD45=0,J45,0)</f>
        <v>0</v>
      </c>
      <c r="AA45">
        <f>IF(AD45=15,J45,0)</f>
        <v>0</v>
      </c>
      <c r="AB45">
        <f>IF(AD45=21,J45,0)</f>
        <v>0</v>
      </c>
      <c r="AD45">
        <v>21</v>
      </c>
      <c r="AE45">
        <f>G45*AG45</f>
        <v>0</v>
      </c>
      <c r="AF45">
        <f>G45*(1-AG45)</f>
        <v>0</v>
      </c>
      <c r="AG45">
        <v>1</v>
      </c>
      <c r="AM45">
        <f>F45*AE45</f>
        <v>0</v>
      </c>
      <c r="AN45">
        <f>F45*AF45</f>
        <v>0</v>
      </c>
      <c r="AO45" t="s">
        <v>129</v>
      </c>
      <c r="AP45" t="s">
        <v>130</v>
      </c>
      <c r="AQ45" s="11" t="s">
        <v>49</v>
      </c>
    </row>
    <row r="46" spans="1:43" ht="12.75" customHeight="1" x14ac:dyDescent="0.25">
      <c r="C46" s="12" t="s">
        <v>59</v>
      </c>
      <c r="D46" s="35" t="s">
        <v>136</v>
      </c>
      <c r="E46" s="35"/>
      <c r="F46" s="35"/>
      <c r="G46" s="35"/>
      <c r="H46" s="35"/>
      <c r="I46" s="35"/>
      <c r="J46" s="35"/>
      <c r="K46" s="35"/>
      <c r="L46" s="35"/>
      <c r="M46" s="35"/>
    </row>
    <row r="47" spans="1:43" x14ac:dyDescent="0.25">
      <c r="A47" s="2" t="s">
        <v>52</v>
      </c>
      <c r="B47" s="1" t="s">
        <v>38</v>
      </c>
      <c r="C47" s="1" t="s">
        <v>137</v>
      </c>
      <c r="D47" t="s">
        <v>138</v>
      </c>
      <c r="E47" t="s">
        <v>103</v>
      </c>
      <c r="F47">
        <v>99</v>
      </c>
      <c r="G47">
        <v>0</v>
      </c>
      <c r="H47">
        <f>F47*AE47</f>
        <v>0</v>
      </c>
      <c r="I47">
        <f>J47-H47</f>
        <v>0</v>
      </c>
      <c r="J47">
        <f>F47*G47</f>
        <v>0</v>
      </c>
      <c r="K47">
        <v>0</v>
      </c>
      <c r="L47">
        <f>F47*K47</f>
        <v>0</v>
      </c>
      <c r="N47">
        <v>1</v>
      </c>
      <c r="O47">
        <f>IF(N47=5,I47,0)</f>
        <v>0</v>
      </c>
      <c r="Z47">
        <f>IF(AD47=0,J47,0)</f>
        <v>0</v>
      </c>
      <c r="AA47">
        <f>IF(AD47=15,J47,0)</f>
        <v>0</v>
      </c>
      <c r="AB47">
        <f>IF(AD47=21,J47,0)</f>
        <v>0</v>
      </c>
      <c r="AD47">
        <v>21</v>
      </c>
      <c r="AE47">
        <f>G47*AG47</f>
        <v>0</v>
      </c>
      <c r="AF47">
        <f>G47*(1-AG47)</f>
        <v>0</v>
      </c>
      <c r="AG47">
        <v>1</v>
      </c>
      <c r="AM47">
        <f>F47*AE47</f>
        <v>0</v>
      </c>
      <c r="AN47">
        <f>F47*AF47</f>
        <v>0</v>
      </c>
      <c r="AO47" t="s">
        <v>129</v>
      </c>
      <c r="AP47" t="s">
        <v>130</v>
      </c>
      <c r="AQ47" s="11" t="s">
        <v>49</v>
      </c>
    </row>
    <row r="48" spans="1:43" ht="12.75" customHeight="1" x14ac:dyDescent="0.25">
      <c r="C48" s="12" t="s">
        <v>59</v>
      </c>
      <c r="D48" s="35" t="s">
        <v>139</v>
      </c>
      <c r="E48" s="35"/>
      <c r="F48" s="35"/>
      <c r="G48" s="35"/>
      <c r="H48" s="35"/>
      <c r="I48" s="35"/>
      <c r="J48" s="35"/>
      <c r="K48" s="35"/>
      <c r="L48" s="35"/>
      <c r="M48" s="35"/>
    </row>
    <row r="49" spans="1:43" x14ac:dyDescent="0.25">
      <c r="A49" s="2" t="s">
        <v>140</v>
      </c>
      <c r="B49" s="1" t="s">
        <v>38</v>
      </c>
      <c r="C49" s="1" t="s">
        <v>141</v>
      </c>
      <c r="D49" t="s">
        <v>142</v>
      </c>
      <c r="E49" t="s">
        <v>103</v>
      </c>
      <c r="F49">
        <v>99</v>
      </c>
      <c r="G49">
        <v>0</v>
      </c>
      <c r="H49">
        <f>F49*AE49</f>
        <v>0</v>
      </c>
      <c r="I49">
        <f>J49-H49</f>
        <v>0</v>
      </c>
      <c r="J49">
        <f>F49*G49</f>
        <v>0</v>
      </c>
      <c r="K49">
        <v>0</v>
      </c>
      <c r="L49">
        <f>F49*K49</f>
        <v>0</v>
      </c>
      <c r="N49">
        <v>1</v>
      </c>
      <c r="O49">
        <f>IF(N49=5,I49,0)</f>
        <v>0</v>
      </c>
      <c r="Z49">
        <f>IF(AD49=0,J49,0)</f>
        <v>0</v>
      </c>
      <c r="AA49">
        <f>IF(AD49=15,J49,0)</f>
        <v>0</v>
      </c>
      <c r="AB49">
        <f>IF(AD49=21,J49,0)</f>
        <v>0</v>
      </c>
      <c r="AD49">
        <v>21</v>
      </c>
      <c r="AE49">
        <f>G49*AG49</f>
        <v>0</v>
      </c>
      <c r="AF49">
        <f>G49*(1-AG49)</f>
        <v>0</v>
      </c>
      <c r="AG49">
        <v>1</v>
      </c>
      <c r="AM49">
        <f>F49*AE49</f>
        <v>0</v>
      </c>
      <c r="AN49">
        <f>F49*AF49</f>
        <v>0</v>
      </c>
      <c r="AO49" t="s">
        <v>129</v>
      </c>
      <c r="AP49" t="s">
        <v>130</v>
      </c>
      <c r="AQ49" s="11" t="s">
        <v>49</v>
      </c>
    </row>
    <row r="50" spans="1:43" ht="12.75" customHeight="1" x14ac:dyDescent="0.25">
      <c r="C50" s="12" t="s">
        <v>59</v>
      </c>
      <c r="D50" s="35" t="s">
        <v>143</v>
      </c>
      <c r="E50" s="35"/>
      <c r="F50" s="35"/>
      <c r="G50" s="35"/>
      <c r="H50" s="35"/>
      <c r="I50" s="35"/>
      <c r="J50" s="35"/>
      <c r="K50" s="35"/>
      <c r="L50" s="35"/>
      <c r="M50" s="35"/>
    </row>
    <row r="51" spans="1:43" x14ac:dyDescent="0.25">
      <c r="A51" s="2" t="s">
        <v>144</v>
      </c>
      <c r="B51" s="1" t="s">
        <v>38</v>
      </c>
      <c r="C51" s="1" t="s">
        <v>145</v>
      </c>
      <c r="D51" t="s">
        <v>146</v>
      </c>
      <c r="E51" t="s">
        <v>103</v>
      </c>
      <c r="F51">
        <v>33</v>
      </c>
      <c r="G51">
        <v>0</v>
      </c>
      <c r="H51">
        <f>F51*AE51</f>
        <v>0</v>
      </c>
      <c r="I51">
        <f>J51-H51</f>
        <v>0</v>
      </c>
      <c r="J51">
        <f>F51*G51</f>
        <v>0</v>
      </c>
      <c r="K51">
        <v>0</v>
      </c>
      <c r="L51">
        <f>F51*K51</f>
        <v>0</v>
      </c>
      <c r="N51">
        <v>1</v>
      </c>
      <c r="O51">
        <f>IF(N51=5,I51,0)</f>
        <v>0</v>
      </c>
      <c r="Z51">
        <f>IF(AD51=0,J51,0)</f>
        <v>0</v>
      </c>
      <c r="AA51">
        <f>IF(AD51=15,J51,0)</f>
        <v>0</v>
      </c>
      <c r="AB51">
        <f>IF(AD51=21,J51,0)</f>
        <v>0</v>
      </c>
      <c r="AD51">
        <v>21</v>
      </c>
      <c r="AE51">
        <f>G51*AG51</f>
        <v>0</v>
      </c>
      <c r="AF51">
        <f>G51*(1-AG51)</f>
        <v>0</v>
      </c>
      <c r="AG51">
        <v>1</v>
      </c>
      <c r="AM51">
        <f>F51*AE51</f>
        <v>0</v>
      </c>
      <c r="AN51">
        <f>F51*AF51</f>
        <v>0</v>
      </c>
      <c r="AO51" t="s">
        <v>129</v>
      </c>
      <c r="AP51" t="s">
        <v>130</v>
      </c>
      <c r="AQ51" s="11" t="s">
        <v>49</v>
      </c>
    </row>
    <row r="52" spans="1:43" ht="12.75" customHeight="1" x14ac:dyDescent="0.25">
      <c r="C52" s="12" t="s">
        <v>59</v>
      </c>
      <c r="D52" s="35" t="s">
        <v>147</v>
      </c>
      <c r="E52" s="35"/>
      <c r="F52" s="35"/>
      <c r="G52" s="35"/>
      <c r="H52" s="35"/>
      <c r="I52" s="35"/>
      <c r="J52" s="35"/>
      <c r="K52" s="35"/>
      <c r="L52" s="35"/>
      <c r="M52" s="35"/>
    </row>
    <row r="53" spans="1:43" x14ac:dyDescent="0.25">
      <c r="A53" s="2" t="s">
        <v>148</v>
      </c>
      <c r="B53" s="1" t="s">
        <v>38</v>
      </c>
      <c r="C53" s="1" t="s">
        <v>149</v>
      </c>
      <c r="D53" t="s">
        <v>150</v>
      </c>
      <c r="E53" t="s">
        <v>103</v>
      </c>
      <c r="F53">
        <v>33</v>
      </c>
      <c r="G53">
        <v>0</v>
      </c>
      <c r="H53">
        <f>F53*AE53</f>
        <v>0</v>
      </c>
      <c r="I53">
        <f>J53-H53</f>
        <v>0</v>
      </c>
      <c r="J53">
        <f>F53*G53</f>
        <v>0</v>
      </c>
      <c r="K53">
        <v>0</v>
      </c>
      <c r="L53">
        <f>F53*K53</f>
        <v>0</v>
      </c>
      <c r="N53">
        <v>1</v>
      </c>
      <c r="O53">
        <f>IF(N53=5,I53,0)</f>
        <v>0</v>
      </c>
      <c r="Z53">
        <f>IF(AD53=0,J53,0)</f>
        <v>0</v>
      </c>
      <c r="AA53">
        <f>IF(AD53=15,J53,0)</f>
        <v>0</v>
      </c>
      <c r="AB53">
        <f>IF(AD53=21,J53,0)</f>
        <v>0</v>
      </c>
      <c r="AD53">
        <v>21</v>
      </c>
      <c r="AE53">
        <f>G53*AG53</f>
        <v>0</v>
      </c>
      <c r="AF53">
        <f>G53*(1-AG53)</f>
        <v>0</v>
      </c>
      <c r="AG53">
        <v>1</v>
      </c>
      <c r="AM53">
        <f>F53*AE53</f>
        <v>0</v>
      </c>
      <c r="AN53">
        <f>F53*AF53</f>
        <v>0</v>
      </c>
      <c r="AO53" t="s">
        <v>129</v>
      </c>
      <c r="AP53" t="s">
        <v>130</v>
      </c>
      <c r="AQ53" s="11" t="s">
        <v>49</v>
      </c>
    </row>
    <row r="54" spans="1:43" ht="12.75" customHeight="1" x14ac:dyDescent="0.25">
      <c r="C54" s="12" t="s">
        <v>59</v>
      </c>
      <c r="D54" s="35" t="s">
        <v>104</v>
      </c>
      <c r="E54" s="35"/>
      <c r="F54" s="35"/>
      <c r="G54" s="35"/>
      <c r="H54" s="35"/>
      <c r="I54" s="35"/>
      <c r="J54" s="35"/>
      <c r="K54" s="35"/>
      <c r="L54" s="35"/>
      <c r="M54" s="35"/>
    </row>
    <row r="55" spans="1:43" x14ac:dyDescent="0.25">
      <c r="A55" s="2" t="s">
        <v>151</v>
      </c>
      <c r="B55" s="1" t="s">
        <v>38</v>
      </c>
      <c r="C55" s="1" t="s">
        <v>152</v>
      </c>
      <c r="D55" t="s">
        <v>153</v>
      </c>
      <c r="E55" t="s">
        <v>103</v>
      </c>
      <c r="F55">
        <v>33</v>
      </c>
      <c r="G55">
        <v>0</v>
      </c>
      <c r="H55">
        <f>F55*AE55</f>
        <v>0</v>
      </c>
      <c r="I55">
        <f>J55-H55</f>
        <v>0</v>
      </c>
      <c r="J55">
        <f>F55*G55</f>
        <v>0</v>
      </c>
      <c r="K55">
        <v>0</v>
      </c>
      <c r="L55">
        <f>F55*K55</f>
        <v>0</v>
      </c>
      <c r="N55">
        <v>1</v>
      </c>
      <c r="O55">
        <f>IF(N55=5,I55,0)</f>
        <v>0</v>
      </c>
      <c r="Z55">
        <f>IF(AD55=0,J55,0)</f>
        <v>0</v>
      </c>
      <c r="AA55">
        <f>IF(AD55=15,J55,0)</f>
        <v>0</v>
      </c>
      <c r="AB55">
        <f>IF(AD55=21,J55,0)</f>
        <v>0</v>
      </c>
      <c r="AD55">
        <v>21</v>
      </c>
      <c r="AE55">
        <f>G55*AG55</f>
        <v>0</v>
      </c>
      <c r="AF55">
        <f>G55*(1-AG55)</f>
        <v>0</v>
      </c>
      <c r="AG55">
        <v>1</v>
      </c>
      <c r="AM55">
        <f>F55*AE55</f>
        <v>0</v>
      </c>
      <c r="AN55">
        <f>F55*AF55</f>
        <v>0</v>
      </c>
      <c r="AO55" t="s">
        <v>129</v>
      </c>
      <c r="AP55" t="s">
        <v>130</v>
      </c>
      <c r="AQ55" s="11" t="s">
        <v>49</v>
      </c>
    </row>
    <row r="56" spans="1:43" x14ac:dyDescent="0.25">
      <c r="A56" s="2" t="s">
        <v>154</v>
      </c>
      <c r="B56" s="1" t="s">
        <v>38</v>
      </c>
      <c r="C56" s="1" t="s">
        <v>155</v>
      </c>
      <c r="D56" t="s">
        <v>156</v>
      </c>
      <c r="E56" t="s">
        <v>117</v>
      </c>
      <c r="F56">
        <v>3.3</v>
      </c>
      <c r="G56">
        <v>0</v>
      </c>
      <c r="H56">
        <f>F56*AE56</f>
        <v>0</v>
      </c>
      <c r="I56">
        <f>J56-H56</f>
        <v>0</v>
      </c>
      <c r="J56">
        <f>F56*G56</f>
        <v>0</v>
      </c>
      <c r="K56">
        <v>0</v>
      </c>
      <c r="L56">
        <f>F56*K56</f>
        <v>0</v>
      </c>
      <c r="N56">
        <v>1</v>
      </c>
      <c r="O56">
        <f>IF(N56=5,I56,0)</f>
        <v>0</v>
      </c>
      <c r="Z56">
        <f>IF(AD56=0,J56,0)</f>
        <v>0</v>
      </c>
      <c r="AA56">
        <f>IF(AD56=15,J56,0)</f>
        <v>0</v>
      </c>
      <c r="AB56">
        <f>IF(AD56=21,J56,0)</f>
        <v>0</v>
      </c>
      <c r="AD56">
        <v>21</v>
      </c>
      <c r="AE56">
        <f>G56*AG56</f>
        <v>0</v>
      </c>
      <c r="AF56">
        <f>G56*(1-AG56)</f>
        <v>0</v>
      </c>
      <c r="AG56">
        <v>1</v>
      </c>
      <c r="AM56">
        <f>F56*AE56</f>
        <v>0</v>
      </c>
      <c r="AN56">
        <f>F56*AF56</f>
        <v>0</v>
      </c>
      <c r="AO56" t="s">
        <v>129</v>
      </c>
      <c r="AP56" t="s">
        <v>130</v>
      </c>
      <c r="AQ56" s="11" t="s">
        <v>49</v>
      </c>
    </row>
    <row r="57" spans="1:43" x14ac:dyDescent="0.25">
      <c r="A57" s="2" t="s">
        <v>157</v>
      </c>
      <c r="B57" s="1" t="s">
        <v>38</v>
      </c>
      <c r="C57" s="1" t="s">
        <v>158</v>
      </c>
      <c r="D57" t="s">
        <v>159</v>
      </c>
      <c r="E57" t="s">
        <v>103</v>
      </c>
      <c r="F57">
        <v>33</v>
      </c>
      <c r="G57">
        <v>0</v>
      </c>
      <c r="H57">
        <f>F57*AE57</f>
        <v>0</v>
      </c>
      <c r="I57">
        <f>J57-H57</f>
        <v>0</v>
      </c>
      <c r="J57">
        <f>F57*G57</f>
        <v>0</v>
      </c>
      <c r="K57">
        <v>0</v>
      </c>
      <c r="L57">
        <f>F57*K57</f>
        <v>0</v>
      </c>
      <c r="N57">
        <v>1</v>
      </c>
      <c r="O57">
        <f>IF(N57=5,I57,0)</f>
        <v>0</v>
      </c>
      <c r="Z57">
        <f>IF(AD57=0,J57,0)</f>
        <v>0</v>
      </c>
      <c r="AA57">
        <f>IF(AD57=15,J57,0)</f>
        <v>0</v>
      </c>
      <c r="AB57">
        <f>IF(AD57=21,J57,0)</f>
        <v>0</v>
      </c>
      <c r="AD57">
        <v>21</v>
      </c>
      <c r="AE57">
        <f>G57*AG57</f>
        <v>0</v>
      </c>
      <c r="AF57">
        <f>G57*(1-AG57)</f>
        <v>0</v>
      </c>
      <c r="AG57">
        <v>1</v>
      </c>
      <c r="AM57">
        <f>F57*AE57</f>
        <v>0</v>
      </c>
      <c r="AN57">
        <f>F57*AF57</f>
        <v>0</v>
      </c>
      <c r="AO57" t="s">
        <v>129</v>
      </c>
      <c r="AP57" t="s">
        <v>130</v>
      </c>
      <c r="AQ57" s="11" t="s">
        <v>49</v>
      </c>
    </row>
    <row r="58" spans="1:43" x14ac:dyDescent="0.25">
      <c r="A58" s="15"/>
      <c r="B58" s="16"/>
      <c r="C58" s="16"/>
      <c r="D58" s="17"/>
      <c r="E58" s="17"/>
      <c r="F58" s="17"/>
      <c r="G58" s="17"/>
      <c r="H58" s="36" t="s">
        <v>160</v>
      </c>
      <c r="I58" s="36"/>
      <c r="J58" s="17">
        <f>J9+J12+J21+J24+J27+J29+J41</f>
        <v>0</v>
      </c>
      <c r="K58" s="17"/>
      <c r="L58" s="17"/>
      <c r="M58" s="17"/>
    </row>
    <row r="59" spans="1:43" x14ac:dyDescent="0.25">
      <c r="A59" s="18" t="s">
        <v>59</v>
      </c>
    </row>
    <row r="60" spans="1:43" ht="0" hidden="1" customHeight="1" x14ac:dyDescent="0.25">
      <c r="A60" s="37"/>
      <c r="B60" s="38"/>
      <c r="C60" s="38"/>
      <c r="D60" s="39"/>
      <c r="E60" s="39"/>
      <c r="F60" s="39"/>
      <c r="G60" s="39"/>
      <c r="H60" s="39"/>
      <c r="I60" s="39"/>
      <c r="J60" s="39"/>
      <c r="K60" s="39"/>
      <c r="L60" s="39"/>
      <c r="M60" s="39"/>
    </row>
  </sheetData>
  <sheetProtection formatCells="0" formatColumns="0" formatRows="0" insertColumns="0" insertRows="0" insertHyperlinks="0" deleteColumns="0" deleteRows="0" sort="0" autoFilter="0" pivotTables="0"/>
  <mergeCells count="46">
    <mergeCell ref="A1:M1"/>
    <mergeCell ref="A2:C2"/>
    <mergeCell ref="A3:C3"/>
    <mergeCell ref="A4:C4"/>
    <mergeCell ref="A5:C5"/>
    <mergeCell ref="E2:F2"/>
    <mergeCell ref="E3:F3"/>
    <mergeCell ref="E4:F4"/>
    <mergeCell ref="E5:F5"/>
    <mergeCell ref="G2:H2"/>
    <mergeCell ref="G3:H3"/>
    <mergeCell ref="G4:H4"/>
    <mergeCell ref="G5:H5"/>
    <mergeCell ref="J2:M2"/>
    <mergeCell ref="J3:M3"/>
    <mergeCell ref="J4:M4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D11:M11"/>
    <mergeCell ref="D14:M14"/>
    <mergeCell ref="D16:M16"/>
    <mergeCell ref="D18:M18"/>
    <mergeCell ref="D20:M20"/>
    <mergeCell ref="D23:M23"/>
    <mergeCell ref="D26:M26"/>
    <mergeCell ref="D31:M31"/>
    <mergeCell ref="D33:M33"/>
    <mergeCell ref="D36:M36"/>
    <mergeCell ref="D40:M40"/>
    <mergeCell ref="D43:M43"/>
    <mergeCell ref="D44:M44"/>
    <mergeCell ref="D46:M46"/>
    <mergeCell ref="D48:M48"/>
    <mergeCell ref="D50:M50"/>
    <mergeCell ref="D52:M52"/>
    <mergeCell ref="D54:M54"/>
    <mergeCell ref="H58:I58"/>
    <mergeCell ref="A60:M60"/>
  </mergeCells>
  <pageMargins left="0.70866141732283472" right="0.70866141732283472" top="0.74803149606299213" bottom="0.74803149606299213" header="0.31496062992125984" footer="0.31496062992125984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opLeftCell="A10" workbookViewId="0">
      <selection sqref="A1:I34"/>
    </sheetView>
  </sheetViews>
  <sheetFormatPr defaultRowHeight="13.2" x14ac:dyDescent="0.25"/>
  <cols>
    <col min="1" max="1" width="9.109375" customWidth="1"/>
    <col min="2" max="2" width="12.88671875" customWidth="1"/>
    <col min="3" max="3" width="22.88671875" customWidth="1"/>
    <col min="4" max="4" width="21.6640625" customWidth="1"/>
    <col min="5" max="5" width="14" customWidth="1"/>
    <col min="6" max="6" width="22.88671875" customWidth="1"/>
    <col min="7" max="7" width="9.109375" customWidth="1"/>
    <col min="8" max="8" width="12.88671875" customWidth="1"/>
    <col min="9" max="9" width="22.88671875" customWidth="1"/>
  </cols>
  <sheetData>
    <row r="1" spans="1:9" ht="30" customHeight="1" x14ac:dyDescent="0.25">
      <c r="A1" s="85" t="s">
        <v>161</v>
      </c>
      <c r="B1" s="38"/>
      <c r="C1" s="38"/>
      <c r="D1" s="38"/>
      <c r="E1" s="38"/>
      <c r="F1" s="38"/>
      <c r="G1" s="38"/>
      <c r="H1" s="38"/>
      <c r="I1" s="38"/>
    </row>
    <row r="2" spans="1:9" ht="25.5" customHeight="1" x14ac:dyDescent="0.25">
      <c r="A2" s="86" t="s">
        <v>1</v>
      </c>
      <c r="B2" s="87"/>
      <c r="C2" s="34" t="s">
        <v>199</v>
      </c>
      <c r="D2" s="20"/>
      <c r="E2" s="20" t="s">
        <v>3</v>
      </c>
      <c r="F2" s="20"/>
      <c r="G2" s="20"/>
      <c r="H2" s="20" t="s">
        <v>162</v>
      </c>
      <c r="I2" s="22"/>
    </row>
    <row r="3" spans="1:9" ht="25.5" customHeight="1" x14ac:dyDescent="0.25">
      <c r="A3" s="88" t="s">
        <v>4</v>
      </c>
      <c r="B3" s="38"/>
      <c r="C3" s="1" t="s">
        <v>5</v>
      </c>
      <c r="D3" s="1"/>
      <c r="E3" s="1" t="s">
        <v>7</v>
      </c>
      <c r="F3" s="1"/>
      <c r="G3" s="1"/>
      <c r="H3" s="1" t="s">
        <v>162</v>
      </c>
      <c r="I3" s="23"/>
    </row>
    <row r="4" spans="1:9" ht="25.5" customHeight="1" x14ac:dyDescent="0.25">
      <c r="A4" s="88" t="s">
        <v>8</v>
      </c>
      <c r="B4" s="38"/>
      <c r="C4" s="33" t="s">
        <v>200</v>
      </c>
      <c r="D4" s="1"/>
      <c r="E4" s="1" t="s">
        <v>10</v>
      </c>
      <c r="F4" s="1"/>
      <c r="G4" s="1"/>
      <c r="H4" s="1" t="s">
        <v>162</v>
      </c>
      <c r="I4" s="23"/>
    </row>
    <row r="5" spans="1:9" ht="25.5" customHeight="1" x14ac:dyDescent="0.25">
      <c r="A5" s="88" t="s">
        <v>6</v>
      </c>
      <c r="B5" s="38"/>
      <c r="C5" s="1"/>
      <c r="D5" s="1"/>
      <c r="E5" s="1" t="s">
        <v>9</v>
      </c>
      <c r="F5" s="1"/>
      <c r="G5" s="1"/>
      <c r="H5" s="1" t="s">
        <v>163</v>
      </c>
      <c r="I5" s="24">
        <v>24</v>
      </c>
    </row>
    <row r="6" spans="1:9" ht="25.5" customHeight="1" x14ac:dyDescent="0.25">
      <c r="A6" s="81" t="s">
        <v>11</v>
      </c>
      <c r="B6" s="82"/>
      <c r="C6" s="21"/>
      <c r="D6" s="21"/>
      <c r="E6" s="21" t="s">
        <v>13</v>
      </c>
      <c r="F6" s="21"/>
      <c r="G6" s="21"/>
      <c r="H6" s="21" t="s">
        <v>164</v>
      </c>
      <c r="I6" s="25"/>
    </row>
    <row r="7" spans="1:9" ht="25.5" customHeight="1" x14ac:dyDescent="0.25">
      <c r="A7" s="83" t="s">
        <v>165</v>
      </c>
      <c r="B7" s="84"/>
      <c r="C7" s="84"/>
      <c r="D7" s="84"/>
      <c r="E7" s="84"/>
      <c r="F7" s="84"/>
      <c r="G7" s="84"/>
      <c r="H7" s="84"/>
      <c r="I7" s="84"/>
    </row>
    <row r="8" spans="1:9" ht="25.5" customHeight="1" x14ac:dyDescent="0.25">
      <c r="A8" s="31" t="s">
        <v>166</v>
      </c>
      <c r="B8" s="78" t="s">
        <v>167</v>
      </c>
      <c r="C8" s="79"/>
      <c r="D8" s="31" t="s">
        <v>168</v>
      </c>
      <c r="E8" s="78" t="s">
        <v>169</v>
      </c>
      <c r="F8" s="79"/>
      <c r="G8" s="31" t="s">
        <v>170</v>
      </c>
      <c r="H8" s="78" t="s">
        <v>171</v>
      </c>
      <c r="I8" s="79"/>
    </row>
    <row r="9" spans="1:9" ht="15" x14ac:dyDescent="0.25">
      <c r="A9" s="80" t="s">
        <v>172</v>
      </c>
      <c r="B9" s="27" t="s">
        <v>173</v>
      </c>
      <c r="C9" s="28">
        <f>SUM('Stavební rozpočet'!R9:R57)</f>
        <v>0</v>
      </c>
      <c r="D9" s="64" t="s">
        <v>174</v>
      </c>
      <c r="E9" s="65"/>
      <c r="F9" s="28">
        <v>0</v>
      </c>
      <c r="G9" s="64" t="s">
        <v>175</v>
      </c>
      <c r="H9" s="65"/>
      <c r="I9" s="28">
        <v>0</v>
      </c>
    </row>
    <row r="10" spans="1:9" ht="15" x14ac:dyDescent="0.25">
      <c r="A10" s="80"/>
      <c r="B10" s="27" t="s">
        <v>26</v>
      </c>
      <c r="C10" s="28">
        <f>SUM('Stavební rozpočet'!S9:S57)</f>
        <v>0</v>
      </c>
      <c r="D10" s="64" t="s">
        <v>176</v>
      </c>
      <c r="E10" s="65"/>
      <c r="F10" s="28">
        <v>0</v>
      </c>
      <c r="G10" s="64" t="s">
        <v>177</v>
      </c>
      <c r="H10" s="65"/>
      <c r="I10" s="28">
        <v>0</v>
      </c>
    </row>
    <row r="11" spans="1:9" ht="15" x14ac:dyDescent="0.25">
      <c r="A11" s="80" t="s">
        <v>178</v>
      </c>
      <c r="B11" s="27" t="s">
        <v>173</v>
      </c>
      <c r="C11" s="28">
        <f>SUM('Stavební rozpočet'!T9:T57)</f>
        <v>0</v>
      </c>
      <c r="D11" s="64" t="s">
        <v>179</v>
      </c>
      <c r="E11" s="65"/>
      <c r="F11" s="28">
        <v>0</v>
      </c>
      <c r="G11" s="64" t="s">
        <v>180</v>
      </c>
      <c r="H11" s="65"/>
      <c r="I11" s="28">
        <v>0</v>
      </c>
    </row>
    <row r="12" spans="1:9" ht="15" x14ac:dyDescent="0.25">
      <c r="A12" s="80"/>
      <c r="B12" s="27" t="s">
        <v>26</v>
      </c>
      <c r="C12" s="28">
        <f>SUM('Stavební rozpočet'!U9:U57)</f>
        <v>0</v>
      </c>
      <c r="D12" s="64"/>
      <c r="E12" s="65"/>
      <c r="F12" s="28">
        <v>0</v>
      </c>
      <c r="G12" s="64" t="s">
        <v>181</v>
      </c>
      <c r="H12" s="65"/>
      <c r="I12" s="28">
        <v>0</v>
      </c>
    </row>
    <row r="13" spans="1:9" ht="15" x14ac:dyDescent="0.25">
      <c r="A13" s="80" t="s">
        <v>182</v>
      </c>
      <c r="B13" s="27" t="s">
        <v>173</v>
      </c>
      <c r="C13" s="28">
        <f>SUM('Stavební rozpočet'!V9:V57)</f>
        <v>0</v>
      </c>
      <c r="D13" s="64"/>
      <c r="E13" s="65"/>
      <c r="F13" s="28">
        <v>0</v>
      </c>
      <c r="G13" s="64" t="s">
        <v>183</v>
      </c>
      <c r="H13" s="65"/>
      <c r="I13" s="28">
        <v>0</v>
      </c>
    </row>
    <row r="14" spans="1:9" ht="15" x14ac:dyDescent="0.25">
      <c r="A14" s="80"/>
      <c r="B14" s="27" t="s">
        <v>26</v>
      </c>
      <c r="C14" s="28">
        <f>SUM('Stavební rozpočet'!W9:W57)</f>
        <v>0</v>
      </c>
      <c r="D14" s="64"/>
      <c r="E14" s="65"/>
      <c r="F14" s="28">
        <v>0</v>
      </c>
      <c r="G14" s="64" t="s">
        <v>184</v>
      </c>
      <c r="H14" s="65"/>
      <c r="I14" s="28">
        <v>0</v>
      </c>
    </row>
    <row r="15" spans="1:9" ht="15.6" x14ac:dyDescent="0.25">
      <c r="A15" s="76" t="s">
        <v>122</v>
      </c>
      <c r="B15" s="65"/>
      <c r="C15" s="28">
        <f>SUM('Stavební rozpočet'!X9:X57)</f>
        <v>0</v>
      </c>
      <c r="D15" s="64"/>
      <c r="E15" s="65"/>
      <c r="F15" s="28">
        <v>0</v>
      </c>
      <c r="G15" s="26"/>
      <c r="H15" s="27"/>
      <c r="I15" s="28"/>
    </row>
    <row r="16" spans="1:9" ht="15.6" x14ac:dyDescent="0.25">
      <c r="A16" s="76" t="s">
        <v>185</v>
      </c>
      <c r="B16" s="65"/>
      <c r="C16" s="28">
        <f>SUM('Stavební rozpočet'!P9:P57)</f>
        <v>0</v>
      </c>
      <c r="D16" s="64"/>
      <c r="E16" s="65"/>
      <c r="F16" s="28">
        <v>0</v>
      </c>
      <c r="G16" s="26"/>
      <c r="H16" s="27"/>
      <c r="I16" s="28"/>
    </row>
    <row r="17" spans="1:9" ht="15.6" x14ac:dyDescent="0.25">
      <c r="A17" s="76" t="s">
        <v>186</v>
      </c>
      <c r="B17" s="65"/>
      <c r="C17" s="28">
        <f>SUM(C9:C16)</f>
        <v>0</v>
      </c>
      <c r="D17" s="76" t="s">
        <v>187</v>
      </c>
      <c r="E17" s="77"/>
      <c r="F17" s="28">
        <f>SUM(F9:F16)</f>
        <v>0</v>
      </c>
      <c r="G17" s="76" t="s">
        <v>188</v>
      </c>
      <c r="H17" s="77"/>
      <c r="I17" s="28">
        <f>SUM(I9:I16)</f>
        <v>0</v>
      </c>
    </row>
    <row r="18" spans="1:9" ht="15.6" x14ac:dyDescent="0.25">
      <c r="A18" s="19"/>
      <c r="B18" s="19"/>
      <c r="C18" s="19"/>
      <c r="D18" s="76" t="s">
        <v>189</v>
      </c>
      <c r="E18" s="77"/>
      <c r="F18" s="28">
        <v>0</v>
      </c>
      <c r="G18" s="76" t="s">
        <v>190</v>
      </c>
      <c r="H18" s="77"/>
      <c r="I18" s="28">
        <v>0</v>
      </c>
    </row>
    <row r="19" spans="1:9" ht="15.6" x14ac:dyDescent="0.25">
      <c r="A19" s="19"/>
      <c r="B19" s="19"/>
      <c r="C19" s="19"/>
      <c r="D19" s="19"/>
      <c r="E19" s="19"/>
      <c r="F19" s="19"/>
      <c r="G19" s="30"/>
      <c r="H19" s="30"/>
      <c r="I19" s="19"/>
    </row>
    <row r="20" spans="1:9" ht="15.6" x14ac:dyDescent="0.25">
      <c r="A20" s="19"/>
      <c r="B20" s="19"/>
      <c r="C20" s="19"/>
      <c r="D20" s="19"/>
      <c r="E20" s="19"/>
      <c r="F20" s="19"/>
      <c r="G20" s="30"/>
      <c r="H20" s="30"/>
      <c r="I20" s="19"/>
    </row>
    <row r="21" spans="1:9" ht="15" x14ac:dyDescent="0.25">
      <c r="A21" s="19"/>
      <c r="B21" s="19"/>
      <c r="C21" s="19"/>
      <c r="D21" s="19"/>
      <c r="E21" s="19"/>
      <c r="F21" s="19"/>
      <c r="G21" s="19"/>
      <c r="H21" s="19"/>
      <c r="I21" s="19"/>
    </row>
    <row r="22" spans="1:9" ht="15.6" x14ac:dyDescent="0.25">
      <c r="A22" s="66" t="s">
        <v>191</v>
      </c>
      <c r="B22" s="67"/>
      <c r="C22" s="29">
        <f>SUM('Stavební rozpočet'!Z10:Z57)*(1-C18/100)</f>
        <v>0</v>
      </c>
      <c r="D22" s="19"/>
      <c r="E22" s="19"/>
      <c r="F22" s="19"/>
      <c r="G22" s="19"/>
      <c r="H22" s="19"/>
      <c r="I22" s="19"/>
    </row>
    <row r="23" spans="1:9" ht="15.6" x14ac:dyDescent="0.25">
      <c r="A23" s="66" t="s">
        <v>192</v>
      </c>
      <c r="B23" s="67"/>
      <c r="C23" s="29">
        <f>SUM('Stavební rozpočet'!AA10:AA57)*(1-C18/100)</f>
        <v>0</v>
      </c>
      <c r="D23" s="66" t="s">
        <v>193</v>
      </c>
      <c r="E23" s="67"/>
      <c r="F23" s="29">
        <f>ROUND(C23*(15/100),2)</f>
        <v>0</v>
      </c>
      <c r="G23" s="66" t="s">
        <v>194</v>
      </c>
      <c r="H23" s="67"/>
      <c r="I23" s="29">
        <f>SUM(C22:C24)</f>
        <v>0</v>
      </c>
    </row>
    <row r="24" spans="1:9" ht="15.6" x14ac:dyDescent="0.25">
      <c r="A24" s="66" t="s">
        <v>195</v>
      </c>
      <c r="B24" s="67"/>
      <c r="C24" s="29">
        <f>SUM('Stavební rozpočet'!AB10:AB57)*(1-C18/100)+(F17+I17+F18+I18+I19+I20)</f>
        <v>0</v>
      </c>
      <c r="D24" s="66" t="s">
        <v>196</v>
      </c>
      <c r="E24" s="67"/>
      <c r="F24" s="29">
        <f>ROUND(C24*(21/100),2)</f>
        <v>0</v>
      </c>
      <c r="G24" s="66" t="s">
        <v>197</v>
      </c>
      <c r="H24" s="67"/>
      <c r="I24" s="29">
        <f>F23+F24+I23</f>
        <v>0</v>
      </c>
    </row>
    <row r="25" spans="1:9" ht="15" x14ac:dyDescent="0.25">
      <c r="A25" s="19"/>
      <c r="B25" s="19"/>
      <c r="C25" s="19"/>
      <c r="D25" s="19"/>
      <c r="E25" s="19"/>
      <c r="F25" s="19"/>
      <c r="G25" s="19"/>
      <c r="H25" s="19"/>
      <c r="I25" s="19"/>
    </row>
    <row r="26" spans="1:9" ht="15" x14ac:dyDescent="0.25">
      <c r="A26" s="68" t="s">
        <v>7</v>
      </c>
      <c r="B26" s="69"/>
      <c r="C26" s="70"/>
      <c r="D26" s="68" t="s">
        <v>3</v>
      </c>
      <c r="E26" s="69"/>
      <c r="F26" s="70"/>
      <c r="G26" s="68" t="s">
        <v>10</v>
      </c>
      <c r="H26" s="69"/>
      <c r="I26" s="70"/>
    </row>
    <row r="27" spans="1:9" x14ac:dyDescent="0.25">
      <c r="A27" s="71"/>
      <c r="B27" s="63"/>
      <c r="C27" s="72"/>
      <c r="D27" s="71"/>
      <c r="E27" s="63"/>
      <c r="F27" s="72"/>
      <c r="G27" s="71"/>
      <c r="H27" s="63"/>
      <c r="I27" s="72"/>
    </row>
    <row r="28" spans="1:9" x14ac:dyDescent="0.25">
      <c r="A28" s="71"/>
      <c r="B28" s="63"/>
      <c r="C28" s="72"/>
      <c r="D28" s="71"/>
      <c r="E28" s="63"/>
      <c r="F28" s="72"/>
      <c r="G28" s="71"/>
      <c r="H28" s="63"/>
      <c r="I28" s="72"/>
    </row>
    <row r="29" spans="1:9" x14ac:dyDescent="0.25">
      <c r="A29" s="71"/>
      <c r="B29" s="63"/>
      <c r="C29" s="72"/>
      <c r="D29" s="71"/>
      <c r="E29" s="63"/>
      <c r="F29" s="72"/>
      <c r="G29" s="71"/>
      <c r="H29" s="63"/>
      <c r="I29" s="72"/>
    </row>
    <row r="30" spans="1:9" ht="15" x14ac:dyDescent="0.25">
      <c r="A30" s="73" t="s">
        <v>198</v>
      </c>
      <c r="B30" s="74"/>
      <c r="C30" s="75"/>
      <c r="D30" s="73" t="s">
        <v>198</v>
      </c>
      <c r="E30" s="74"/>
      <c r="F30" s="75"/>
      <c r="G30" s="73" t="s">
        <v>198</v>
      </c>
      <c r="H30" s="74"/>
      <c r="I30" s="75"/>
    </row>
    <row r="31" spans="1:9" ht="15" x14ac:dyDescent="0.25">
      <c r="A31" s="32" t="s">
        <v>59</v>
      </c>
      <c r="B31" s="19"/>
      <c r="C31" s="19"/>
      <c r="D31" s="19"/>
      <c r="E31" s="19"/>
      <c r="F31" s="19"/>
      <c r="G31" s="19"/>
      <c r="H31" s="19"/>
      <c r="I31" s="19"/>
    </row>
    <row r="32" spans="1:9" ht="0" hidden="1" customHeight="1" x14ac:dyDescent="0.25">
      <c r="A32" s="62"/>
      <c r="B32" s="63"/>
      <c r="C32" s="63"/>
      <c r="D32" s="63"/>
      <c r="E32" s="63"/>
      <c r="F32" s="63"/>
      <c r="G32" s="63"/>
      <c r="H32" s="63"/>
      <c r="I32" s="63"/>
    </row>
    <row r="33" spans="1:9" ht="15" x14ac:dyDescent="0.25">
      <c r="A33" s="19"/>
      <c r="B33" s="19"/>
      <c r="C33" s="19"/>
      <c r="D33" s="19"/>
      <c r="E33" s="19"/>
      <c r="F33" s="19"/>
      <c r="G33" s="19"/>
      <c r="H33" s="19"/>
      <c r="I33" s="19"/>
    </row>
    <row r="34" spans="1:9" ht="15" x14ac:dyDescent="0.25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5" x14ac:dyDescent="0.25">
      <c r="A35" s="19"/>
      <c r="B35" s="19"/>
      <c r="C35" s="19"/>
      <c r="D35" s="19"/>
      <c r="E35" s="19"/>
      <c r="F35" s="19"/>
      <c r="G35" s="19"/>
      <c r="H35" s="19"/>
      <c r="I35" s="19"/>
    </row>
  </sheetData>
  <sheetProtection formatCells="0" formatColumns="0" formatRows="0" insertColumns="0" insertRows="0" insertHyperlinks="0" deleteColumns="0" deleteRows="0" sort="0" autoFilter="0" pivotTables="0"/>
  <mergeCells count="51">
    <mergeCell ref="A1:I1"/>
    <mergeCell ref="A2:B2"/>
    <mergeCell ref="A3:B3"/>
    <mergeCell ref="A4:B4"/>
    <mergeCell ref="A5:B5"/>
    <mergeCell ref="A6:B6"/>
    <mergeCell ref="A7:I7"/>
    <mergeCell ref="B8:C8"/>
    <mergeCell ref="A9:A10"/>
    <mergeCell ref="A11:A12"/>
    <mergeCell ref="A13:A14"/>
    <mergeCell ref="A15:B15"/>
    <mergeCell ref="A16:B16"/>
    <mergeCell ref="A17:B17"/>
    <mergeCell ref="E8:F8"/>
    <mergeCell ref="D17:E17"/>
    <mergeCell ref="D18:E18"/>
    <mergeCell ref="H8:I8"/>
    <mergeCell ref="G9:H9"/>
    <mergeCell ref="G10:H10"/>
    <mergeCell ref="G11:H11"/>
    <mergeCell ref="G12:H12"/>
    <mergeCell ref="G13:H13"/>
    <mergeCell ref="G14:H14"/>
    <mergeCell ref="G17:H17"/>
    <mergeCell ref="G18:H18"/>
    <mergeCell ref="D30:F30"/>
    <mergeCell ref="G26:I26"/>
    <mergeCell ref="G27:I29"/>
    <mergeCell ref="G30:I30"/>
    <mergeCell ref="A22:B22"/>
    <mergeCell ref="A23:B23"/>
    <mergeCell ref="A24:B24"/>
    <mergeCell ref="D23:E23"/>
    <mergeCell ref="D24:E24"/>
    <mergeCell ref="A32:I32"/>
    <mergeCell ref="D9:E9"/>
    <mergeCell ref="D10:E10"/>
    <mergeCell ref="D11:E11"/>
    <mergeCell ref="D12:E12"/>
    <mergeCell ref="D13:E13"/>
    <mergeCell ref="D14:E14"/>
    <mergeCell ref="D15:E15"/>
    <mergeCell ref="D16:E16"/>
    <mergeCell ref="G23:H23"/>
    <mergeCell ref="G24:H24"/>
    <mergeCell ref="A26:C26"/>
    <mergeCell ref="A27:C29"/>
    <mergeCell ref="A30:C30"/>
    <mergeCell ref="D26:F26"/>
    <mergeCell ref="D27:F29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Stavební rozpočet</vt:lpstr>
      <vt:lpstr>Krycí list rozpočtu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UB ZELENÉ STEZKY III_15_UL. LÚČKY</dc:title>
  <dc:subject/>
  <dc:creator>Verlag Dashőfer, s.r.o.</dc:creator>
  <cp:keywords/>
  <dc:description/>
  <cp:lastModifiedBy>Štěpančíková Taťána, Ing.</cp:lastModifiedBy>
  <cp:lastPrinted>2023-10-24T12:10:46Z</cp:lastPrinted>
  <dcterms:created xsi:type="dcterms:W3CDTF">2023-08-22T12:35:57Z</dcterms:created>
  <dcterms:modified xsi:type="dcterms:W3CDTF">2024-07-25T09:06:40Z</dcterms:modified>
  <cp:category/>
</cp:coreProperties>
</file>